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yndicatjonquiere.sharepoint.com/sites/SyndicatdupersonnelenseignantduCgepdeJonquire/Documents partages/Outils de travail/Outils de calcul du SPECJ/"/>
    </mc:Choice>
  </mc:AlternateContent>
  <xr:revisionPtr revIDLastSave="648" documentId="8_{12C10F02-690C-4981-B06F-D7246A8BF6C9}" xr6:coauthVersionLast="47" xr6:coauthVersionMax="47" xr10:uidLastSave="{97C28C47-3883-45B0-B3E1-9E46E781157D}"/>
  <bookViews>
    <workbookView xWindow="-120" yWindow="-120" windowWidth="29040" windowHeight="15720" xr2:uid="{1A4E0327-D1E4-43AA-B7EB-A9DD611C24CC}"/>
  </bookViews>
  <sheets>
    <sheet name="CI" sheetId="1" r:id="rId1"/>
  </sheets>
  <definedNames>
    <definedName name="_xlnm.Print_Area" localSheetId="0">CI!$A$1:$L$48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" l="1" a="1"/>
  <c r="B42" i="1" s="1"/>
  <c r="B44" i="1" s="1"/>
  <c r="B19" i="1" a="1"/>
  <c r="B19" i="1" s="1"/>
  <c r="B21" i="1" s="1"/>
  <c r="Q36" i="1"/>
  <c r="G9" i="1"/>
  <c r="I1" i="1"/>
  <c r="I2" i="1"/>
  <c r="G8" i="1"/>
  <c r="I8" i="1"/>
  <c r="J8" i="1"/>
  <c r="I9" i="1"/>
  <c r="J9" i="1"/>
  <c r="G10" i="1"/>
  <c r="I10" i="1"/>
  <c r="J10" i="1"/>
  <c r="G11" i="1"/>
  <c r="I11" i="1"/>
  <c r="J11" i="1"/>
  <c r="G12" i="1"/>
  <c r="I12" i="1"/>
  <c r="J12" i="1"/>
  <c r="G13" i="1"/>
  <c r="I13" i="1"/>
  <c r="J13" i="1"/>
  <c r="G14" i="1"/>
  <c r="H14" i="1" s="1"/>
  <c r="I14" i="1"/>
  <c r="J14" i="1"/>
  <c r="G15" i="1"/>
  <c r="I15" i="1"/>
  <c r="J15" i="1"/>
  <c r="G16" i="1"/>
  <c r="I16" i="1"/>
  <c r="J16" i="1"/>
  <c r="G17" i="1"/>
  <c r="I17" i="1"/>
  <c r="J17" i="1"/>
  <c r="E19" i="1" a="1"/>
  <c r="E19" i="1" s="1"/>
  <c r="F19" i="1"/>
  <c r="J21" i="1" a="1"/>
  <c r="J21" i="1" s="1"/>
  <c r="K21" i="1" s="1"/>
  <c r="Q21" i="1"/>
  <c r="U21" i="1"/>
  <c r="Q22" i="1"/>
  <c r="U22" i="1"/>
  <c r="Q23" i="1"/>
  <c r="U23" i="1"/>
  <c r="K24" i="1"/>
  <c r="Q24" i="1"/>
  <c r="U24" i="1"/>
  <c r="Q25" i="1"/>
  <c r="U25" i="1"/>
  <c r="Q26" i="1"/>
  <c r="U26" i="1"/>
  <c r="Q27" i="1"/>
  <c r="U27" i="1"/>
  <c r="Q28" i="1"/>
  <c r="U28" i="1"/>
  <c r="Q29" i="1"/>
  <c r="U29" i="1"/>
  <c r="Q30" i="1"/>
  <c r="U30" i="1"/>
  <c r="G31" i="1"/>
  <c r="I31" i="1"/>
  <c r="J31" i="1"/>
  <c r="Q31" i="1"/>
  <c r="U31" i="1"/>
  <c r="G32" i="1"/>
  <c r="I32" i="1"/>
  <c r="J32" i="1"/>
  <c r="Q32" i="1"/>
  <c r="U32" i="1"/>
  <c r="G33" i="1"/>
  <c r="I33" i="1"/>
  <c r="J33" i="1"/>
  <c r="Q33" i="1"/>
  <c r="U33" i="1"/>
  <c r="G34" i="1"/>
  <c r="I34" i="1"/>
  <c r="J34" i="1"/>
  <c r="Q34" i="1"/>
  <c r="U34" i="1"/>
  <c r="G35" i="1"/>
  <c r="I35" i="1"/>
  <c r="J35" i="1"/>
  <c r="Q35" i="1"/>
  <c r="U35" i="1"/>
  <c r="G36" i="1"/>
  <c r="I36" i="1"/>
  <c r="J36" i="1"/>
  <c r="U36" i="1"/>
  <c r="G37" i="1"/>
  <c r="H37" i="1" s="1"/>
  <c r="I37" i="1"/>
  <c r="J37" i="1"/>
  <c r="Q37" i="1"/>
  <c r="U37" i="1"/>
  <c r="G38" i="1"/>
  <c r="H38" i="1" s="1"/>
  <c r="I38" i="1"/>
  <c r="J38" i="1"/>
  <c r="Q38" i="1"/>
  <c r="U38" i="1"/>
  <c r="G39" i="1"/>
  <c r="H39" i="1" s="1"/>
  <c r="I39" i="1"/>
  <c r="J39" i="1"/>
  <c r="G40" i="1"/>
  <c r="H40" i="1" s="1"/>
  <c r="I40" i="1"/>
  <c r="J40" i="1"/>
  <c r="E42" i="1" a="1"/>
  <c r="E42" i="1" s="1"/>
  <c r="F42" i="1"/>
  <c r="J44" i="1" a="1"/>
  <c r="J44" i="1" s="1"/>
  <c r="K44" i="1" s="1"/>
  <c r="K47" i="1"/>
  <c r="J42" i="1" l="1"/>
  <c r="J19" i="1"/>
  <c r="H36" i="1"/>
  <c r="K36" i="1" s="1"/>
  <c r="H35" i="1"/>
  <c r="K35" i="1" s="1"/>
  <c r="H17" i="1"/>
  <c r="K17" i="1" s="1"/>
  <c r="K39" i="1"/>
  <c r="K37" i="1"/>
  <c r="K40" i="1"/>
  <c r="U39" i="1"/>
  <c r="K38" i="1"/>
  <c r="H15" i="1"/>
  <c r="K15" i="1" s="1"/>
  <c r="H16" i="1"/>
  <c r="K16" i="1" s="1"/>
  <c r="K14" i="1"/>
  <c r="H13" i="1"/>
  <c r="K13" i="1" s="1"/>
  <c r="Q39" i="1"/>
  <c r="H34" i="1"/>
  <c r="K34" i="1" s="1"/>
  <c r="I42" i="1"/>
  <c r="J46" i="1"/>
  <c r="K46" i="1" s="1"/>
  <c r="J45" i="1"/>
  <c r="K45" i="1" s="1"/>
  <c r="H33" i="1"/>
  <c r="K33" i="1" s="1"/>
  <c r="H32" i="1"/>
  <c r="K32" i="1" s="1"/>
  <c r="H31" i="1"/>
  <c r="K31" i="1" s="1"/>
  <c r="H11" i="1"/>
  <c r="K11" i="1" s="1"/>
  <c r="H12" i="1"/>
  <c r="K12" i="1" s="1"/>
  <c r="I19" i="1"/>
  <c r="J22" i="1"/>
  <c r="K22" i="1" s="1"/>
  <c r="J23" i="1"/>
  <c r="K23" i="1" s="1"/>
  <c r="H8" i="1"/>
  <c r="H9" i="1"/>
  <c r="K9" i="1" s="1"/>
  <c r="H10" i="1"/>
  <c r="K10" i="1" s="1"/>
  <c r="H7" i="1"/>
  <c r="H30" i="1"/>
  <c r="K42" i="1" l="1"/>
  <c r="K48" i="1" s="1"/>
  <c r="K2" i="1" s="1"/>
  <c r="H42" i="1"/>
  <c r="H19" i="1"/>
  <c r="K8" i="1"/>
  <c r="K19" i="1" s="1"/>
  <c r="K25" i="1" s="1"/>
  <c r="K1" i="1" s="1"/>
  <c r="K3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<sst xmlns="http://schemas.openxmlformats.org/spreadsheetml/2006/main" count="59" uniqueCount="30">
  <si>
    <t>CI HIVER</t>
  </si>
  <si>
    <t>(L X 40)</t>
  </si>
  <si>
    <t>Libération</t>
  </si>
  <si>
    <t>Pourcentage de libération</t>
  </si>
  <si>
    <t>NES ≥ 75</t>
  </si>
  <si>
    <t>NES &gt; 160</t>
  </si>
  <si>
    <t>PES &gt; 415</t>
  </si>
  <si>
    <t>Facteur pour préparation</t>
  </si>
  <si>
    <t>Nombre de préparations</t>
  </si>
  <si>
    <t>CI</t>
  </si>
  <si>
    <t>PES</t>
  </si>
  <si>
    <t>Prestation</t>
  </si>
  <si>
    <t>Préparation</t>
  </si>
  <si>
    <t>HP</t>
  </si>
  <si>
    <t>Heures</t>
  </si>
  <si>
    <t>Étudiants</t>
  </si>
  <si>
    <t>Titre du cours</t>
  </si>
  <si>
    <t>Cours</t>
  </si>
  <si>
    <t>SESSION HIVER</t>
  </si>
  <si>
    <t>CI AUTOMNE</t>
  </si>
  <si>
    <t>CI/15</t>
  </si>
  <si>
    <t>SEMAINE</t>
  </si>
  <si>
    <t>SESSION AUTOMNE</t>
  </si>
  <si>
    <t>CI  TOTALE</t>
  </si>
  <si>
    <t>NOM</t>
  </si>
  <si>
    <t>COURS à l'enseignement régulier</t>
  </si>
  <si>
    <t>CALCULATEUR  CI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</si>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</sst>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General_)"/>
    <numFmt numFmtId="165" formatCode="0.0%"/>
    <numFmt numFmtId="166" formatCode="0;0;&quot;-&quot;"/>
    <numFmt numFmtId="167" formatCode="_ * #,##0.00_)\ _$_ ;_ * \(#,##0.00\)\ _$_ ;_ * &quot;-&quot;??_)\ _$_ ;_ @_ "/>
    <numFmt numFmtId="168" formatCode="#,##0.000_ _$;[Red]\-#,##0.000_ _$"/>
    <numFmt numFmtId="169" formatCode="[$-F400]h:mm:ss\ AM/PM"/>
    <numFmt numFmtId="170" formatCode="_ * #,##0.00000_)\ _$_ ;_ * \(#,##0.00000\)\ _$_ ;_ * &quot;-&quot;??_)\ _$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8"/>
        <bgColor indexed="64"/>
      </patternFill>
    </fill>
  </fills>
  <borders count="63">
    <border>
      <left/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indexed="64"/>
      </right>
      <top style="medium">
        <color auto="1"/>
      </top>
      <bottom style="thick">
        <color auto="1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thick">
        <color indexed="16"/>
      </top>
      <bottom style="thick">
        <color indexed="16"/>
      </bottom>
      <diagonal/>
    </border>
    <border>
      <left/>
      <right/>
      <top style="thick">
        <color indexed="16"/>
      </top>
      <bottom style="thick">
        <color indexed="16"/>
      </bottom>
      <diagonal/>
    </border>
    <border>
      <left style="thick">
        <color auto="1"/>
      </left>
      <right/>
      <top style="thick">
        <color indexed="16"/>
      </top>
      <bottom style="thick">
        <color indexed="16"/>
      </bottom>
      <diagonal/>
    </border>
    <border>
      <left/>
      <right style="thick">
        <color indexed="64"/>
      </right>
      <top/>
      <bottom style="thick">
        <color indexed="16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01">
    <xf numFmtId="0" fontId="0" fillId="0" borderId="0" xfId="0"/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2" fontId="2" fillId="3" borderId="6" xfId="0" applyNumberFormat="1" applyFont="1" applyFill="1" applyBorder="1" applyAlignment="1">
      <alignment horizontal="center" vertical="center"/>
    </xf>
    <xf numFmtId="165" fontId="2" fillId="3" borderId="7" xfId="0" applyNumberFormat="1" applyFont="1" applyFill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/>
    </xf>
    <xf numFmtId="165" fontId="2" fillId="4" borderId="9" xfId="2" applyNumberFormat="1" applyFont="1" applyFill="1" applyBorder="1" applyAlignment="1" applyProtection="1">
      <alignment horizontal="center" vertical="center"/>
      <protection locked="0"/>
    </xf>
    <xf numFmtId="164" fontId="2" fillId="0" borderId="10" xfId="0" applyNumberFormat="1" applyFont="1" applyBorder="1" applyAlignment="1">
      <alignment horizontal="center" vertical="center" shrinkToFit="1"/>
    </xf>
    <xf numFmtId="2" fontId="2" fillId="3" borderId="11" xfId="0" applyNumberFormat="1" applyFont="1" applyFill="1" applyBorder="1" applyAlignment="1">
      <alignment horizontal="center" vertical="center"/>
    </xf>
    <xf numFmtId="1" fontId="2" fillId="3" borderId="12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2" fontId="2" fillId="3" borderId="17" xfId="0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164" fontId="2" fillId="3" borderId="19" xfId="0" applyNumberFormat="1" applyFont="1" applyFill="1" applyBorder="1" applyAlignment="1">
      <alignment horizontal="center" vertical="center"/>
    </xf>
    <xf numFmtId="2" fontId="2" fillId="0" borderId="22" xfId="0" applyNumberFormat="1" applyFont="1" applyBorder="1" applyAlignment="1">
      <alignment horizontal="center" vertical="center"/>
    </xf>
    <xf numFmtId="2" fontId="2" fillId="3" borderId="23" xfId="0" applyNumberFormat="1" applyFont="1" applyFill="1" applyBorder="1" applyAlignment="1">
      <alignment horizontal="center" vertical="center"/>
    </xf>
    <xf numFmtId="2" fontId="2" fillId="3" borderId="24" xfId="0" applyNumberFormat="1" applyFont="1" applyFill="1" applyBorder="1" applyAlignment="1">
      <alignment horizontal="center" vertical="center"/>
    </xf>
    <xf numFmtId="2" fontId="2" fillId="3" borderId="25" xfId="0" applyNumberFormat="1" applyFont="1" applyFill="1" applyBorder="1" applyAlignment="1">
      <alignment horizontal="center" vertical="center"/>
    </xf>
    <xf numFmtId="164" fontId="2" fillId="3" borderId="26" xfId="0" applyNumberFormat="1" applyFont="1" applyFill="1" applyBorder="1" applyAlignment="1">
      <alignment horizontal="center" vertical="center"/>
    </xf>
    <xf numFmtId="164" fontId="2" fillId="3" borderId="25" xfId="0" applyNumberFormat="1" applyFont="1" applyFill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2" fontId="2" fillId="3" borderId="28" xfId="0" applyNumberFormat="1" applyFont="1" applyFill="1" applyBorder="1" applyAlignment="1">
      <alignment horizontal="center" vertical="center"/>
    </xf>
    <xf numFmtId="2" fontId="2" fillId="3" borderId="29" xfId="0" applyNumberFormat="1" applyFont="1" applyFill="1" applyBorder="1" applyAlignment="1">
      <alignment horizontal="center" vertical="center"/>
    </xf>
    <xf numFmtId="2" fontId="2" fillId="3" borderId="30" xfId="0" applyNumberFormat="1" applyFont="1" applyFill="1" applyBorder="1" applyAlignment="1">
      <alignment horizontal="center" vertical="center"/>
    </xf>
    <xf numFmtId="2" fontId="2" fillId="3" borderId="31" xfId="0" applyNumberFormat="1" applyFont="1" applyFill="1" applyBorder="1" applyAlignment="1">
      <alignment horizontal="center" vertical="center"/>
    </xf>
    <xf numFmtId="166" fontId="2" fillId="5" borderId="29" xfId="0" applyNumberFormat="1" applyFont="1" applyFill="1" applyBorder="1" applyAlignment="1">
      <alignment horizontal="center" vertical="center" shrinkToFit="1"/>
    </xf>
    <xf numFmtId="164" fontId="2" fillId="4" borderId="30" xfId="0" applyNumberFormat="1" applyFont="1" applyFill="1" applyBorder="1" applyAlignment="1" applyProtection="1">
      <alignment horizontal="center" vertical="center"/>
      <protection locked="0"/>
    </xf>
    <xf numFmtId="164" fontId="2" fillId="4" borderId="31" xfId="0" applyNumberFormat="1" applyFont="1" applyFill="1" applyBorder="1" applyAlignment="1" applyProtection="1">
      <alignment horizontal="center" vertical="center"/>
      <protection locked="0"/>
    </xf>
    <xf numFmtId="49" fontId="2" fillId="0" borderId="31" xfId="0" applyNumberFormat="1" applyFont="1" applyBorder="1" applyAlignment="1" applyProtection="1">
      <alignment horizontal="center" vertical="center" shrinkToFit="1"/>
      <protection locked="0"/>
    </xf>
    <xf numFmtId="167" fontId="2" fillId="0" borderId="0" xfId="1" applyFont="1" applyAlignment="1">
      <alignment horizontal="center" vertical="center"/>
    </xf>
    <xf numFmtId="2" fontId="2" fillId="3" borderId="34" xfId="0" applyNumberFormat="1" applyFont="1" applyFill="1" applyBorder="1" applyAlignment="1">
      <alignment horizontal="center" vertical="center"/>
    </xf>
    <xf numFmtId="2" fontId="2" fillId="3" borderId="13" xfId="0" applyNumberFormat="1" applyFont="1" applyFill="1" applyBorder="1" applyAlignment="1">
      <alignment horizontal="center" vertical="center"/>
    </xf>
    <xf numFmtId="166" fontId="2" fillId="5" borderId="11" xfId="0" applyNumberFormat="1" applyFont="1" applyFill="1" applyBorder="1" applyAlignment="1">
      <alignment horizontal="center" vertical="center" shrinkToFit="1"/>
    </xf>
    <xf numFmtId="164" fontId="2" fillId="4" borderId="12" xfId="0" applyNumberFormat="1" applyFont="1" applyFill="1" applyBorder="1" applyAlignment="1" applyProtection="1">
      <alignment horizontal="center" vertical="center"/>
      <protection locked="0"/>
    </xf>
    <xf numFmtId="164" fontId="2" fillId="4" borderId="13" xfId="0" applyNumberFormat="1" applyFont="1" applyFill="1" applyBorder="1" applyAlignment="1" applyProtection="1">
      <alignment horizontal="center" vertical="center"/>
      <protection locked="0"/>
    </xf>
    <xf numFmtId="49" fontId="2" fillId="0" borderId="13" xfId="0" applyNumberFormat="1" applyFont="1" applyBorder="1" applyAlignment="1" applyProtection="1">
      <alignment horizontal="center" vertical="center" shrinkToFit="1"/>
      <protection locked="0"/>
    </xf>
    <xf numFmtId="2" fontId="2" fillId="3" borderId="37" xfId="0" applyNumberFormat="1" applyFont="1" applyFill="1" applyBorder="1" applyAlignment="1">
      <alignment horizontal="center" vertical="center"/>
    </xf>
    <xf numFmtId="2" fontId="2" fillId="3" borderId="18" xfId="0" applyNumberFormat="1" applyFont="1" applyFill="1" applyBorder="1" applyAlignment="1">
      <alignment horizontal="center" vertical="center"/>
    </xf>
    <xf numFmtId="2" fontId="2" fillId="3" borderId="19" xfId="0" applyNumberFormat="1" applyFont="1" applyFill="1" applyBorder="1" applyAlignment="1">
      <alignment horizontal="center" vertical="center"/>
    </xf>
    <xf numFmtId="166" fontId="2" fillId="5" borderId="17" xfId="0" applyNumberFormat="1" applyFont="1" applyFill="1" applyBorder="1" applyAlignment="1">
      <alignment horizontal="center" vertical="center" shrinkToFit="1"/>
    </xf>
    <xf numFmtId="164" fontId="2" fillId="4" borderId="18" xfId="0" applyNumberFormat="1" applyFont="1" applyFill="1" applyBorder="1" applyAlignment="1" applyProtection="1">
      <alignment horizontal="center" vertical="center"/>
      <protection locked="0"/>
    </xf>
    <xf numFmtId="164" fontId="2" fillId="4" borderId="19" xfId="0" applyNumberFormat="1" applyFont="1" applyFill="1" applyBorder="1" applyAlignment="1" applyProtection="1">
      <alignment horizontal="center" vertical="center"/>
      <protection locked="0"/>
    </xf>
    <xf numFmtId="49" fontId="2" fillId="0" borderId="19" xfId="0" applyNumberFormat="1" applyFont="1" applyBorder="1" applyAlignment="1" applyProtection="1">
      <alignment horizontal="center" vertical="center" shrinkToFit="1"/>
      <protection locked="0"/>
    </xf>
    <xf numFmtId="164" fontId="2" fillId="0" borderId="22" xfId="0" applyNumberFormat="1" applyFont="1" applyBorder="1" applyAlignment="1">
      <alignment horizontal="center" vertical="center"/>
    </xf>
    <xf numFmtId="164" fontId="2" fillId="2" borderId="40" xfId="0" applyNumberFormat="1" applyFont="1" applyFill="1" applyBorder="1" applyAlignment="1">
      <alignment horizontal="center" vertical="center"/>
    </xf>
    <xf numFmtId="164" fontId="2" fillId="2" borderId="41" xfId="0" applyNumberFormat="1" applyFont="1" applyFill="1" applyBorder="1" applyAlignment="1">
      <alignment horizontal="center" vertical="center"/>
    </xf>
    <xf numFmtId="164" fontId="2" fillId="2" borderId="42" xfId="0" applyNumberFormat="1" applyFont="1" applyFill="1" applyBorder="1" applyAlignment="1">
      <alignment horizontal="center" vertical="center"/>
    </xf>
    <xf numFmtId="164" fontId="2" fillId="0" borderId="43" xfId="0" applyNumberFormat="1" applyFont="1" applyBorder="1" applyAlignment="1">
      <alignment horizontal="center" vertical="center"/>
    </xf>
    <xf numFmtId="2" fontId="2" fillId="7" borderId="44" xfId="0" applyNumberFormat="1" applyFont="1" applyFill="1" applyBorder="1" applyAlignment="1">
      <alignment horizontal="center" vertical="center"/>
    </xf>
    <xf numFmtId="164" fontId="2" fillId="7" borderId="45" xfId="0" applyNumberFormat="1" applyFont="1" applyFill="1" applyBorder="1" applyAlignment="1">
      <alignment horizontal="center" vertical="center"/>
    </xf>
    <xf numFmtId="168" fontId="2" fillId="7" borderId="45" xfId="3" applyNumberFormat="1" applyFont="1" applyFill="1" applyBorder="1" applyAlignment="1">
      <alignment horizontal="center" vertical="center"/>
    </xf>
    <xf numFmtId="164" fontId="2" fillId="7" borderId="46" xfId="0" applyNumberFormat="1" applyFont="1" applyFill="1" applyBorder="1" applyAlignment="1">
      <alignment horizontal="center" vertical="center"/>
    </xf>
    <xf numFmtId="2" fontId="2" fillId="0" borderId="47" xfId="0" applyNumberFormat="1" applyFont="1" applyBorder="1" applyAlignment="1">
      <alignment horizontal="center" vertical="center"/>
    </xf>
    <xf numFmtId="2" fontId="2" fillId="2" borderId="48" xfId="0" applyNumberFormat="1" applyFont="1" applyFill="1" applyBorder="1" applyAlignment="1">
      <alignment horizontal="center" vertical="center"/>
    </xf>
    <xf numFmtId="2" fontId="2" fillId="0" borderId="49" xfId="0" applyNumberFormat="1" applyFont="1" applyBorder="1" applyAlignment="1">
      <alignment horizontal="center" vertical="center"/>
    </xf>
    <xf numFmtId="49" fontId="2" fillId="5" borderId="31" xfId="0" applyNumberFormat="1" applyFont="1" applyFill="1" applyBorder="1" applyAlignment="1" applyProtection="1">
      <alignment horizontal="center" vertical="center" shrinkToFit="1"/>
      <protection locked="0"/>
    </xf>
    <xf numFmtId="49" fontId="2" fillId="5" borderId="13" xfId="0" applyNumberFormat="1" applyFont="1" applyFill="1" applyBorder="1" applyAlignment="1" applyProtection="1">
      <alignment horizontal="center" vertical="center" shrinkToFit="1"/>
      <protection locked="0"/>
    </xf>
    <xf numFmtId="49" fontId="2" fillId="5" borderId="19" xfId="0" applyNumberFormat="1" applyFont="1" applyFill="1" applyBorder="1" applyAlignment="1" applyProtection="1">
      <alignment horizontal="center" vertical="center" shrinkToFit="1"/>
      <protection locked="0"/>
    </xf>
    <xf numFmtId="2" fontId="3" fillId="8" borderId="50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2" fillId="0" borderId="51" xfId="0" applyNumberFormat="1" applyFont="1" applyBorder="1" applyAlignment="1">
      <alignment horizontal="center" vertical="center"/>
    </xf>
    <xf numFmtId="164" fontId="3" fillId="9" borderId="10" xfId="0" applyNumberFormat="1" applyFont="1" applyFill="1" applyBorder="1" applyAlignment="1">
      <alignment horizontal="center" vertical="center"/>
    </xf>
    <xf numFmtId="2" fontId="3" fillId="10" borderId="54" xfId="0" applyNumberFormat="1" applyFont="1" applyFill="1" applyBorder="1" applyAlignment="1">
      <alignment horizontal="center" vertical="center"/>
    </xf>
    <xf numFmtId="164" fontId="3" fillId="10" borderId="16" xfId="0" applyNumberFormat="1" applyFont="1" applyFill="1" applyBorder="1" applyAlignment="1">
      <alignment horizontal="center" vertical="center"/>
    </xf>
    <xf numFmtId="169" fontId="3" fillId="11" borderId="55" xfId="0" applyNumberFormat="1" applyFont="1" applyFill="1" applyBorder="1" applyAlignment="1">
      <alignment horizontal="center" vertical="center"/>
    </xf>
    <xf numFmtId="2" fontId="3" fillId="2" borderId="58" xfId="0" applyNumberFormat="1" applyFont="1" applyFill="1" applyBorder="1" applyAlignment="1">
      <alignment horizontal="center" vertical="center"/>
    </xf>
    <xf numFmtId="164" fontId="3" fillId="12" borderId="59" xfId="0" applyNumberFormat="1" applyFont="1" applyFill="1" applyBorder="1" applyAlignment="1">
      <alignment horizontal="center" vertical="center"/>
    </xf>
    <xf numFmtId="14" fontId="3" fillId="11" borderId="60" xfId="0" applyNumberFormat="1" applyFont="1" applyFill="1" applyBorder="1" applyAlignment="1">
      <alignment horizontal="center" vertical="center"/>
    </xf>
    <xf numFmtId="164" fontId="2" fillId="0" borderId="61" xfId="0" applyNumberFormat="1" applyFont="1" applyBorder="1" applyAlignment="1">
      <alignment horizontal="center" vertical="center"/>
    </xf>
    <xf numFmtId="170" fontId="2" fillId="0" borderId="0" xfId="1" applyNumberFormat="1" applyFont="1" applyAlignment="1">
      <alignment horizontal="center" vertical="center"/>
    </xf>
    <xf numFmtId="1" fontId="2" fillId="5" borderId="9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49" fontId="2" fillId="0" borderId="36" xfId="0" applyNumberFormat="1" applyFont="1" applyBorder="1" applyAlignment="1" applyProtection="1">
      <alignment horizontal="center" vertical="center"/>
      <protection locked="0"/>
    </xf>
    <xf numFmtId="49" fontId="2" fillId="0" borderId="35" xfId="0" applyNumberFormat="1" applyFont="1" applyBorder="1" applyAlignment="1" applyProtection="1">
      <alignment horizontal="center" vertical="center"/>
      <protection locked="0"/>
    </xf>
    <xf numFmtId="164" fontId="2" fillId="0" borderId="35" xfId="0" applyNumberFormat="1" applyFont="1" applyBorder="1" applyAlignment="1" applyProtection="1">
      <alignment horizontal="center" vertical="center"/>
      <protection locked="0"/>
    </xf>
    <xf numFmtId="49" fontId="2" fillId="0" borderId="33" xfId="0" applyNumberFormat="1" applyFont="1" applyBorder="1" applyAlignment="1" applyProtection="1">
      <alignment horizontal="center" vertical="center"/>
      <protection locked="0"/>
    </xf>
    <xf numFmtId="164" fontId="2" fillId="0" borderId="32" xfId="0" applyNumberFormat="1" applyFont="1" applyBorder="1" applyAlignment="1" applyProtection="1">
      <alignment horizontal="center" vertical="center"/>
      <protection locked="0"/>
    </xf>
    <xf numFmtId="49" fontId="2" fillId="0" borderId="39" xfId="0" applyNumberFormat="1" applyFont="1" applyBorder="1" applyAlignment="1" applyProtection="1">
      <alignment horizontal="center" vertical="center"/>
      <protection locked="0"/>
    </xf>
    <xf numFmtId="164" fontId="2" fillId="0" borderId="38" xfId="0" applyNumberFormat="1" applyFont="1" applyBorder="1" applyAlignment="1" applyProtection="1">
      <alignment horizontal="center" vertical="center"/>
      <protection locked="0"/>
    </xf>
    <xf numFmtId="164" fontId="2" fillId="0" borderId="21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3" borderId="20" xfId="0" applyNumberFormat="1" applyFont="1" applyFill="1" applyBorder="1" applyAlignment="1">
      <alignment horizontal="center" vertical="center"/>
    </xf>
    <xf numFmtId="164" fontId="2" fillId="3" borderId="15" xfId="0" applyNumberFormat="1" applyFont="1" applyFill="1" applyBorder="1" applyAlignment="1">
      <alignment horizontal="center" vertical="center"/>
    </xf>
    <xf numFmtId="164" fontId="3" fillId="6" borderId="14" xfId="0" applyNumberFormat="1" applyFont="1" applyFill="1" applyBorder="1" applyAlignment="1">
      <alignment horizontal="center" vertical="center"/>
    </xf>
    <xf numFmtId="164" fontId="3" fillId="6" borderId="0" xfId="0" applyNumberFormat="1" applyFont="1" applyFill="1" applyAlignment="1">
      <alignment horizontal="center" vertical="center"/>
    </xf>
    <xf numFmtId="164" fontId="2" fillId="2" borderId="41" xfId="0" applyNumberFormat="1" applyFont="1" applyFill="1" applyBorder="1" applyAlignment="1">
      <alignment horizontal="center" vertical="center"/>
    </xf>
    <xf numFmtId="164" fontId="3" fillId="13" borderId="62" xfId="0" applyNumberFormat="1" applyFont="1" applyFill="1" applyBorder="1" applyAlignment="1">
      <alignment horizontal="center" vertical="center"/>
    </xf>
    <xf numFmtId="164" fontId="3" fillId="13" borderId="61" xfId="0" applyNumberFormat="1" applyFont="1" applyFill="1" applyBorder="1" applyAlignment="1">
      <alignment horizontal="center" vertical="center"/>
    </xf>
    <xf numFmtId="164" fontId="3" fillId="0" borderId="57" xfId="0" applyNumberFormat="1" applyFont="1" applyBorder="1" applyAlignment="1">
      <alignment horizontal="center" vertical="center"/>
    </xf>
    <xf numFmtId="164" fontId="3" fillId="0" borderId="56" xfId="0" applyNumberFormat="1" applyFont="1" applyBorder="1" applyAlignment="1">
      <alignment horizontal="center" vertical="center"/>
    </xf>
    <xf numFmtId="164" fontId="3" fillId="9" borderId="53" xfId="0" applyNumberFormat="1" applyFont="1" applyFill="1" applyBorder="1" applyAlignment="1" applyProtection="1">
      <alignment horizontal="center" vertical="center"/>
      <protection locked="0"/>
    </xf>
    <xf numFmtId="164" fontId="3" fillId="9" borderId="52" xfId="0" applyNumberFormat="1" applyFont="1" applyFill="1" applyBorder="1" applyAlignment="1" applyProtection="1">
      <alignment horizontal="center" vertical="center"/>
      <protection locked="0"/>
    </xf>
    <xf numFmtId="164" fontId="3" fillId="9" borderId="9" xfId="0" applyNumberFormat="1" applyFont="1" applyFill="1" applyBorder="1" applyAlignment="1" applyProtection="1">
      <alignment horizontal="center" vertical="center"/>
      <protection locked="0"/>
    </xf>
  </cellXfs>
  <cellStyles count="4">
    <cellStyle name="Milliers" xfId="1" builtinId="3"/>
    <cellStyle name="Milliers 2" xfId="3" xr:uid="{09C9270D-1AA5-47B2-9667-FE477CB72FEE}"/>
    <cellStyle name="Normal" xfId="0" builtinId="0"/>
    <cellStyle name="Pourcentage 2" xfId="2" xr:uid="{0D6E62D4-9539-447C-8D52-78B5194658F2}"/>
  </cellStyles>
  <dxfs count="14">
    <dxf>
      <font>
        <condense val="0"/>
        <extend val="0"/>
        <color indexed="11"/>
      </font>
    </dxf>
    <dxf>
      <font>
        <condense val="0"/>
        <extend val="0"/>
        <color indexed="41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23</xdr:row>
      <xdr:rowOff>76196</xdr:rowOff>
    </xdr:from>
    <xdr:to>
      <xdr:col>7</xdr:col>
      <xdr:colOff>752474</xdr:colOff>
      <xdr:row>23</xdr:row>
      <xdr:rowOff>76199</xdr:rowOff>
    </xdr:to>
    <xdr:sp macro="" textlink="">
      <xdr:nvSpPr>
        <xdr:cNvPr id="2" name="Line 33">
          <a:extLst>
            <a:ext uri="{FF2B5EF4-FFF2-40B4-BE49-F238E27FC236}">
              <a16:creationId xmlns:a16="http://schemas.microsoft.com/office/drawing/2014/main" id="{F5D70E42-103F-4F40-945C-51FAF47AFE99}"/>
            </a:ext>
          </a:extLst>
        </xdr:cNvPr>
        <xdr:cNvSpPr>
          <a:spLocks noChangeShapeType="1"/>
        </xdr:cNvSpPr>
      </xdr:nvSpPr>
      <xdr:spPr bwMode="auto">
        <a:xfrm flipV="1">
          <a:off x="1428750" y="4457696"/>
          <a:ext cx="4286249" cy="3"/>
        </a:xfrm>
        <a:prstGeom prst="line">
          <a:avLst/>
        </a:prstGeom>
        <a:noFill/>
        <a:ln w="3175">
          <a:solidFill>
            <a:srgbClr val="000000"/>
          </a:solidFill>
          <a:round/>
          <a:headEnd type="oval" w="sm" len="sm"/>
          <a:tailEnd type="stealth" w="med" len="med"/>
        </a:ln>
      </xdr:spPr>
    </xdr:sp>
    <xdr:clientData/>
  </xdr:twoCellAnchor>
  <xdr:twoCellAnchor>
    <xdr:from>
      <xdr:col>11</xdr:col>
      <xdr:colOff>180975</xdr:colOff>
      <xdr:row>18</xdr:row>
      <xdr:rowOff>66675</xdr:rowOff>
    </xdr:from>
    <xdr:to>
      <xdr:col>11</xdr:col>
      <xdr:colOff>180975</xdr:colOff>
      <xdr:row>24</xdr:row>
      <xdr:rowOff>95250</xdr:rowOff>
    </xdr:to>
    <xdr:sp macro="" textlink="">
      <xdr:nvSpPr>
        <xdr:cNvPr id="3" name="Line 35">
          <a:extLst>
            <a:ext uri="{FF2B5EF4-FFF2-40B4-BE49-F238E27FC236}">
              <a16:creationId xmlns:a16="http://schemas.microsoft.com/office/drawing/2014/main" id="{325A27FA-56B8-4019-9B59-114B3E48600B}"/>
            </a:ext>
          </a:extLst>
        </xdr:cNvPr>
        <xdr:cNvSpPr>
          <a:spLocks noChangeShapeType="1"/>
        </xdr:cNvSpPr>
      </xdr:nvSpPr>
      <xdr:spPr bwMode="auto">
        <a:xfrm>
          <a:off x="8039100" y="3495675"/>
          <a:ext cx="0" cy="1171575"/>
        </a:xfrm>
        <a:prstGeom prst="line">
          <a:avLst/>
        </a:prstGeom>
        <a:noFill/>
        <a:ln w="3175">
          <a:solidFill>
            <a:srgbClr val="000000"/>
          </a:solidFill>
          <a:round/>
          <a:headEnd type="oval" w="sm" len="sm"/>
          <a:tailEnd type="diamond" w="med" len="med"/>
        </a:ln>
      </xdr:spPr>
    </xdr:sp>
    <xdr:clientData/>
  </xdr:twoCellAnchor>
  <xdr:twoCellAnchor>
    <xdr:from>
      <xdr:col>11</xdr:col>
      <xdr:colOff>28575</xdr:colOff>
      <xdr:row>18</xdr:row>
      <xdr:rowOff>66675</xdr:rowOff>
    </xdr:from>
    <xdr:to>
      <xdr:col>11</xdr:col>
      <xdr:colOff>171450</xdr:colOff>
      <xdr:row>18</xdr:row>
      <xdr:rowOff>66675</xdr:rowOff>
    </xdr:to>
    <xdr:sp macro="" textlink="">
      <xdr:nvSpPr>
        <xdr:cNvPr id="4" name="Line 36">
          <a:extLst>
            <a:ext uri="{FF2B5EF4-FFF2-40B4-BE49-F238E27FC236}">
              <a16:creationId xmlns:a16="http://schemas.microsoft.com/office/drawing/2014/main" id="{4A5B0072-21C2-4101-85B2-4D2B6843F40C}"/>
            </a:ext>
          </a:extLst>
        </xdr:cNvPr>
        <xdr:cNvSpPr>
          <a:spLocks noChangeShapeType="1"/>
        </xdr:cNvSpPr>
      </xdr:nvSpPr>
      <xdr:spPr bwMode="auto">
        <a:xfrm>
          <a:off x="7886700" y="3495675"/>
          <a:ext cx="1428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none" w="sm" len="sm"/>
        </a:ln>
      </xdr:spPr>
    </xdr:sp>
    <xdr:clientData/>
  </xdr:twoCellAnchor>
  <xdr:twoCellAnchor>
    <xdr:from>
      <xdr:col>11</xdr:col>
      <xdr:colOff>38100</xdr:colOff>
      <xdr:row>21</xdr:row>
      <xdr:rowOff>85725</xdr:rowOff>
    </xdr:from>
    <xdr:to>
      <xdr:col>11</xdr:col>
      <xdr:colOff>180975</xdr:colOff>
      <xdr:row>21</xdr:row>
      <xdr:rowOff>85725</xdr:rowOff>
    </xdr:to>
    <xdr:sp macro="" textlink="">
      <xdr:nvSpPr>
        <xdr:cNvPr id="5" name="Line 37">
          <a:extLst>
            <a:ext uri="{FF2B5EF4-FFF2-40B4-BE49-F238E27FC236}">
              <a16:creationId xmlns:a16="http://schemas.microsoft.com/office/drawing/2014/main" id="{6F0CDF2F-4B76-4FF4-AC8F-138082F76849}"/>
            </a:ext>
          </a:extLst>
        </xdr:cNvPr>
        <xdr:cNvSpPr>
          <a:spLocks noChangeShapeType="1"/>
        </xdr:cNvSpPr>
      </xdr:nvSpPr>
      <xdr:spPr bwMode="auto">
        <a:xfrm>
          <a:off x="7896225" y="4086225"/>
          <a:ext cx="1428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diamond" w="sm" len="sm"/>
        </a:ln>
      </xdr:spPr>
    </xdr:sp>
    <xdr:clientData/>
  </xdr:twoCellAnchor>
  <xdr:twoCellAnchor>
    <xdr:from>
      <xdr:col>11</xdr:col>
      <xdr:colOff>38100</xdr:colOff>
      <xdr:row>22</xdr:row>
      <xdr:rowOff>76200</xdr:rowOff>
    </xdr:from>
    <xdr:to>
      <xdr:col>11</xdr:col>
      <xdr:colOff>180975</xdr:colOff>
      <xdr:row>22</xdr:row>
      <xdr:rowOff>76200</xdr:rowOff>
    </xdr:to>
    <xdr:sp macro="" textlink="">
      <xdr:nvSpPr>
        <xdr:cNvPr id="6" name="Line 38">
          <a:extLst>
            <a:ext uri="{FF2B5EF4-FFF2-40B4-BE49-F238E27FC236}">
              <a16:creationId xmlns:a16="http://schemas.microsoft.com/office/drawing/2014/main" id="{079FB33A-2C57-4A12-9F6D-412E7E85D580}"/>
            </a:ext>
          </a:extLst>
        </xdr:cNvPr>
        <xdr:cNvSpPr>
          <a:spLocks noChangeShapeType="1"/>
        </xdr:cNvSpPr>
      </xdr:nvSpPr>
      <xdr:spPr bwMode="auto">
        <a:xfrm>
          <a:off x="7896225" y="4267200"/>
          <a:ext cx="1428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diamond" w="sm" len="sm"/>
        </a:ln>
      </xdr:spPr>
    </xdr:sp>
    <xdr:clientData/>
  </xdr:twoCellAnchor>
  <xdr:twoCellAnchor>
    <xdr:from>
      <xdr:col>11</xdr:col>
      <xdr:colOff>38100</xdr:colOff>
      <xdr:row>23</xdr:row>
      <xdr:rowOff>95250</xdr:rowOff>
    </xdr:from>
    <xdr:to>
      <xdr:col>11</xdr:col>
      <xdr:colOff>180975</xdr:colOff>
      <xdr:row>23</xdr:row>
      <xdr:rowOff>95250</xdr:rowOff>
    </xdr:to>
    <xdr:sp macro="" textlink="">
      <xdr:nvSpPr>
        <xdr:cNvPr id="7" name="Line 39">
          <a:extLst>
            <a:ext uri="{FF2B5EF4-FFF2-40B4-BE49-F238E27FC236}">
              <a16:creationId xmlns:a16="http://schemas.microsoft.com/office/drawing/2014/main" id="{7D58876B-666F-4CD7-B356-CCB68DCBC480}"/>
            </a:ext>
          </a:extLst>
        </xdr:cNvPr>
        <xdr:cNvSpPr>
          <a:spLocks noChangeShapeType="1"/>
        </xdr:cNvSpPr>
      </xdr:nvSpPr>
      <xdr:spPr bwMode="auto">
        <a:xfrm>
          <a:off x="7896225" y="4476750"/>
          <a:ext cx="1428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diamond" w="sm" len="sm"/>
        </a:ln>
      </xdr:spPr>
    </xdr:sp>
    <xdr:clientData/>
  </xdr:twoCellAnchor>
  <xdr:twoCellAnchor>
    <xdr:from>
      <xdr:col>11</xdr:col>
      <xdr:colOff>9525</xdr:colOff>
      <xdr:row>24</xdr:row>
      <xdr:rowOff>95250</xdr:rowOff>
    </xdr:from>
    <xdr:to>
      <xdr:col>11</xdr:col>
      <xdr:colOff>152400</xdr:colOff>
      <xdr:row>24</xdr:row>
      <xdr:rowOff>95250</xdr:rowOff>
    </xdr:to>
    <xdr:sp macro="" textlink="">
      <xdr:nvSpPr>
        <xdr:cNvPr id="8" name="Line 40">
          <a:extLst>
            <a:ext uri="{FF2B5EF4-FFF2-40B4-BE49-F238E27FC236}">
              <a16:creationId xmlns:a16="http://schemas.microsoft.com/office/drawing/2014/main" id="{B7667166-CE82-4C34-B0A0-90C0B96B299F}"/>
            </a:ext>
          </a:extLst>
        </xdr:cNvPr>
        <xdr:cNvSpPr>
          <a:spLocks noChangeShapeType="1"/>
        </xdr:cNvSpPr>
      </xdr:nvSpPr>
      <xdr:spPr bwMode="auto">
        <a:xfrm>
          <a:off x="7867650" y="4667250"/>
          <a:ext cx="142875" cy="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med" len="med"/>
          <a:tailEnd/>
        </a:ln>
      </xdr:spPr>
    </xdr:sp>
    <xdr:clientData/>
  </xdr:twoCellAnchor>
  <xdr:twoCellAnchor>
    <xdr:from>
      <xdr:col>2</xdr:col>
      <xdr:colOff>0</xdr:colOff>
      <xdr:row>20</xdr:row>
      <xdr:rowOff>142875</xdr:rowOff>
    </xdr:from>
    <xdr:to>
      <xdr:col>7</xdr:col>
      <xdr:colOff>323850</xdr:colOff>
      <xdr:row>20</xdr:row>
      <xdr:rowOff>142875</xdr:rowOff>
    </xdr:to>
    <xdr:sp macro="" textlink="">
      <xdr:nvSpPr>
        <xdr:cNvPr id="9" name="Line 49">
          <a:extLst>
            <a:ext uri="{FF2B5EF4-FFF2-40B4-BE49-F238E27FC236}">
              <a16:creationId xmlns:a16="http://schemas.microsoft.com/office/drawing/2014/main" id="{088AAFBA-A479-4BFC-8D2D-04D17A91BDDF}"/>
            </a:ext>
          </a:extLst>
        </xdr:cNvPr>
        <xdr:cNvSpPr>
          <a:spLocks noChangeShapeType="1"/>
        </xdr:cNvSpPr>
      </xdr:nvSpPr>
      <xdr:spPr bwMode="auto">
        <a:xfrm>
          <a:off x="1428750" y="3952875"/>
          <a:ext cx="3895725" cy="0"/>
        </a:xfrm>
        <a:prstGeom prst="line">
          <a:avLst/>
        </a:prstGeom>
        <a:noFill/>
        <a:ln w="3175">
          <a:solidFill>
            <a:srgbClr val="000000"/>
          </a:solidFill>
          <a:round/>
          <a:headEnd type="oval" w="sm" len="sm"/>
          <a:tailEnd type="diamond" w="sm" len="sm"/>
        </a:ln>
      </xdr:spPr>
    </xdr:sp>
    <xdr:clientData/>
  </xdr:twoCellAnchor>
  <xdr:twoCellAnchor>
    <xdr:from>
      <xdr:col>7</xdr:col>
      <xdr:colOff>323850</xdr:colOff>
      <xdr:row>19</xdr:row>
      <xdr:rowOff>19050</xdr:rowOff>
    </xdr:from>
    <xdr:to>
      <xdr:col>7</xdr:col>
      <xdr:colOff>323850</xdr:colOff>
      <xdr:row>20</xdr:row>
      <xdr:rowOff>123825</xdr:rowOff>
    </xdr:to>
    <xdr:sp macro="" textlink="">
      <xdr:nvSpPr>
        <xdr:cNvPr id="10" name="Line 50">
          <a:extLst>
            <a:ext uri="{FF2B5EF4-FFF2-40B4-BE49-F238E27FC236}">
              <a16:creationId xmlns:a16="http://schemas.microsoft.com/office/drawing/2014/main" id="{EBF00F92-2A7A-4ACB-AAE3-B77B2729358E}"/>
            </a:ext>
          </a:extLst>
        </xdr:cNvPr>
        <xdr:cNvSpPr>
          <a:spLocks noChangeShapeType="1"/>
        </xdr:cNvSpPr>
      </xdr:nvSpPr>
      <xdr:spPr bwMode="auto">
        <a:xfrm flipV="1">
          <a:off x="5324475" y="36385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sm" len="lg"/>
        </a:ln>
      </xdr:spPr>
    </xdr:sp>
    <xdr:clientData/>
  </xdr:twoCellAnchor>
  <xdr:twoCellAnchor>
    <xdr:from>
      <xdr:col>4</xdr:col>
      <xdr:colOff>409575</xdr:colOff>
      <xdr:row>19</xdr:row>
      <xdr:rowOff>38100</xdr:rowOff>
    </xdr:from>
    <xdr:to>
      <xdr:col>4</xdr:col>
      <xdr:colOff>409575</xdr:colOff>
      <xdr:row>21</xdr:row>
      <xdr:rowOff>85725</xdr:rowOff>
    </xdr:to>
    <xdr:sp macro="" textlink="">
      <xdr:nvSpPr>
        <xdr:cNvPr id="11" name="Line 51">
          <a:extLst>
            <a:ext uri="{FF2B5EF4-FFF2-40B4-BE49-F238E27FC236}">
              <a16:creationId xmlns:a16="http://schemas.microsoft.com/office/drawing/2014/main" id="{293F8820-AAA9-48A8-8CAD-5A45E4BEC1B0}"/>
            </a:ext>
          </a:extLst>
        </xdr:cNvPr>
        <xdr:cNvSpPr>
          <a:spLocks noChangeShapeType="1"/>
        </xdr:cNvSpPr>
      </xdr:nvSpPr>
      <xdr:spPr bwMode="auto">
        <a:xfrm>
          <a:off x="3267075" y="3657600"/>
          <a:ext cx="0" cy="428625"/>
        </a:xfrm>
        <a:prstGeom prst="line">
          <a:avLst/>
        </a:prstGeom>
        <a:noFill/>
        <a:ln w="3175">
          <a:solidFill>
            <a:srgbClr val="000000"/>
          </a:solidFill>
          <a:round/>
          <a:headEnd type="oval" w="sm" len="sm"/>
          <a:tailEnd type="diamond" w="sm" len="sm"/>
        </a:ln>
      </xdr:spPr>
    </xdr:sp>
    <xdr:clientData/>
  </xdr:twoCellAnchor>
  <xdr:twoCellAnchor>
    <xdr:from>
      <xdr:col>4</xdr:col>
      <xdr:colOff>409575</xdr:colOff>
      <xdr:row>21</xdr:row>
      <xdr:rowOff>85725</xdr:rowOff>
    </xdr:from>
    <xdr:to>
      <xdr:col>7</xdr:col>
      <xdr:colOff>676275</xdr:colOff>
      <xdr:row>21</xdr:row>
      <xdr:rowOff>85725</xdr:rowOff>
    </xdr:to>
    <xdr:sp macro="" textlink="">
      <xdr:nvSpPr>
        <xdr:cNvPr id="12" name="Line 52">
          <a:extLst>
            <a:ext uri="{FF2B5EF4-FFF2-40B4-BE49-F238E27FC236}">
              <a16:creationId xmlns:a16="http://schemas.microsoft.com/office/drawing/2014/main" id="{7E7DDEB9-8994-473C-8244-AF6DAC32A1EE}"/>
            </a:ext>
          </a:extLst>
        </xdr:cNvPr>
        <xdr:cNvSpPr>
          <a:spLocks noChangeShapeType="1"/>
        </xdr:cNvSpPr>
      </xdr:nvSpPr>
      <xdr:spPr bwMode="auto">
        <a:xfrm>
          <a:off x="3267075" y="4086225"/>
          <a:ext cx="24098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stealth" w="sm" len="lg"/>
        </a:ln>
      </xdr:spPr>
    </xdr:sp>
    <xdr:clientData/>
  </xdr:twoCellAnchor>
  <xdr:twoCellAnchor>
    <xdr:from>
      <xdr:col>4</xdr:col>
      <xdr:colOff>409575</xdr:colOff>
      <xdr:row>21</xdr:row>
      <xdr:rowOff>114300</xdr:rowOff>
    </xdr:from>
    <xdr:to>
      <xdr:col>4</xdr:col>
      <xdr:colOff>409575</xdr:colOff>
      <xdr:row>22</xdr:row>
      <xdr:rowOff>114300</xdr:rowOff>
    </xdr:to>
    <xdr:sp macro="" textlink="">
      <xdr:nvSpPr>
        <xdr:cNvPr id="13" name="Line 53">
          <a:extLst>
            <a:ext uri="{FF2B5EF4-FFF2-40B4-BE49-F238E27FC236}">
              <a16:creationId xmlns:a16="http://schemas.microsoft.com/office/drawing/2014/main" id="{D9396FF6-7E79-4362-85D4-7CE4A9BED32E}"/>
            </a:ext>
          </a:extLst>
        </xdr:cNvPr>
        <xdr:cNvSpPr>
          <a:spLocks noChangeShapeType="1"/>
        </xdr:cNvSpPr>
      </xdr:nvSpPr>
      <xdr:spPr bwMode="auto">
        <a:xfrm>
          <a:off x="3267075" y="4114800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diamond" w="sm" len="sm"/>
        </a:ln>
      </xdr:spPr>
    </xdr:sp>
    <xdr:clientData/>
  </xdr:twoCellAnchor>
  <xdr:twoCellAnchor>
    <xdr:from>
      <xdr:col>4</xdr:col>
      <xdr:colOff>409575</xdr:colOff>
      <xdr:row>22</xdr:row>
      <xdr:rowOff>114300</xdr:rowOff>
    </xdr:from>
    <xdr:to>
      <xdr:col>7</xdr:col>
      <xdr:colOff>676275</xdr:colOff>
      <xdr:row>22</xdr:row>
      <xdr:rowOff>114300</xdr:rowOff>
    </xdr:to>
    <xdr:sp macro="" textlink="">
      <xdr:nvSpPr>
        <xdr:cNvPr id="14" name="Line 54">
          <a:extLst>
            <a:ext uri="{FF2B5EF4-FFF2-40B4-BE49-F238E27FC236}">
              <a16:creationId xmlns:a16="http://schemas.microsoft.com/office/drawing/2014/main" id="{99F7489E-DA2E-4AEA-9BA5-08D466BBAD49}"/>
            </a:ext>
          </a:extLst>
        </xdr:cNvPr>
        <xdr:cNvSpPr>
          <a:spLocks noChangeShapeType="1"/>
        </xdr:cNvSpPr>
      </xdr:nvSpPr>
      <xdr:spPr bwMode="auto">
        <a:xfrm>
          <a:off x="3267075" y="4305300"/>
          <a:ext cx="24098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stealth" w="sm" len="lg"/>
        </a:ln>
      </xdr:spPr>
    </xdr:sp>
    <xdr:clientData/>
  </xdr:twoCellAnchor>
  <xdr:twoCellAnchor>
    <xdr:from>
      <xdr:col>11</xdr:col>
      <xdr:colOff>38100</xdr:colOff>
      <xdr:row>20</xdr:row>
      <xdr:rowOff>104775</xdr:rowOff>
    </xdr:from>
    <xdr:to>
      <xdr:col>11</xdr:col>
      <xdr:colOff>180975</xdr:colOff>
      <xdr:row>20</xdr:row>
      <xdr:rowOff>104775</xdr:rowOff>
    </xdr:to>
    <xdr:sp macro="" textlink="">
      <xdr:nvSpPr>
        <xdr:cNvPr id="15" name="Line 37">
          <a:extLst>
            <a:ext uri="{FF2B5EF4-FFF2-40B4-BE49-F238E27FC236}">
              <a16:creationId xmlns:a16="http://schemas.microsoft.com/office/drawing/2014/main" id="{20ED0196-7015-4FA8-BA46-C5F6E860F7E4}"/>
            </a:ext>
          </a:extLst>
        </xdr:cNvPr>
        <xdr:cNvSpPr>
          <a:spLocks noChangeShapeType="1"/>
        </xdr:cNvSpPr>
      </xdr:nvSpPr>
      <xdr:spPr bwMode="auto">
        <a:xfrm>
          <a:off x="7896225" y="3914775"/>
          <a:ext cx="1428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diamond" w="sm" len="sm"/>
        </a:ln>
      </xdr:spPr>
    </xdr:sp>
    <xdr:clientData/>
  </xdr:twoCellAnchor>
  <xdr:twoCellAnchor>
    <xdr:from>
      <xdr:col>2</xdr:col>
      <xdr:colOff>0</xdr:colOff>
      <xdr:row>46</xdr:row>
      <xdr:rowOff>76196</xdr:rowOff>
    </xdr:from>
    <xdr:to>
      <xdr:col>7</xdr:col>
      <xdr:colOff>752474</xdr:colOff>
      <xdr:row>46</xdr:row>
      <xdr:rowOff>76199</xdr:rowOff>
    </xdr:to>
    <xdr:sp macro="" textlink="">
      <xdr:nvSpPr>
        <xdr:cNvPr id="16" name="Line 33">
          <a:extLst>
            <a:ext uri="{FF2B5EF4-FFF2-40B4-BE49-F238E27FC236}">
              <a16:creationId xmlns:a16="http://schemas.microsoft.com/office/drawing/2014/main" id="{1C8BDA30-CCCF-4FDA-A676-0F3C6EA1152A}"/>
            </a:ext>
          </a:extLst>
        </xdr:cNvPr>
        <xdr:cNvSpPr>
          <a:spLocks noChangeShapeType="1"/>
        </xdr:cNvSpPr>
      </xdr:nvSpPr>
      <xdr:spPr bwMode="auto">
        <a:xfrm flipV="1">
          <a:off x="1428750" y="8839196"/>
          <a:ext cx="4286249" cy="3"/>
        </a:xfrm>
        <a:prstGeom prst="line">
          <a:avLst/>
        </a:prstGeom>
        <a:noFill/>
        <a:ln w="3175">
          <a:solidFill>
            <a:srgbClr val="000000"/>
          </a:solidFill>
          <a:round/>
          <a:headEnd type="oval" w="sm" len="sm"/>
          <a:tailEnd type="stealth" w="med" len="med"/>
        </a:ln>
      </xdr:spPr>
    </xdr:sp>
    <xdr:clientData/>
  </xdr:twoCellAnchor>
  <xdr:twoCellAnchor>
    <xdr:from>
      <xdr:col>2</xdr:col>
      <xdr:colOff>0</xdr:colOff>
      <xdr:row>43</xdr:row>
      <xdr:rowOff>142875</xdr:rowOff>
    </xdr:from>
    <xdr:to>
      <xdr:col>7</xdr:col>
      <xdr:colOff>323850</xdr:colOff>
      <xdr:row>43</xdr:row>
      <xdr:rowOff>142875</xdr:rowOff>
    </xdr:to>
    <xdr:sp macro="" textlink="">
      <xdr:nvSpPr>
        <xdr:cNvPr id="17" name="Line 49">
          <a:extLst>
            <a:ext uri="{FF2B5EF4-FFF2-40B4-BE49-F238E27FC236}">
              <a16:creationId xmlns:a16="http://schemas.microsoft.com/office/drawing/2014/main" id="{55C71FB8-3948-48C9-8FE6-D091DB7DC442}"/>
            </a:ext>
          </a:extLst>
        </xdr:cNvPr>
        <xdr:cNvSpPr>
          <a:spLocks noChangeShapeType="1"/>
        </xdr:cNvSpPr>
      </xdr:nvSpPr>
      <xdr:spPr bwMode="auto">
        <a:xfrm>
          <a:off x="1428750" y="8334375"/>
          <a:ext cx="3895725" cy="0"/>
        </a:xfrm>
        <a:prstGeom prst="line">
          <a:avLst/>
        </a:prstGeom>
        <a:noFill/>
        <a:ln w="3175">
          <a:solidFill>
            <a:srgbClr val="000000"/>
          </a:solidFill>
          <a:round/>
          <a:headEnd type="oval" w="sm" len="sm"/>
          <a:tailEnd type="diamond" w="sm" len="sm"/>
        </a:ln>
      </xdr:spPr>
    </xdr:sp>
    <xdr:clientData/>
  </xdr:twoCellAnchor>
  <xdr:twoCellAnchor>
    <xdr:from>
      <xdr:col>7</xdr:col>
      <xdr:colOff>323850</xdr:colOff>
      <xdr:row>42</xdr:row>
      <xdr:rowOff>19050</xdr:rowOff>
    </xdr:from>
    <xdr:to>
      <xdr:col>7</xdr:col>
      <xdr:colOff>323850</xdr:colOff>
      <xdr:row>43</xdr:row>
      <xdr:rowOff>123825</xdr:rowOff>
    </xdr:to>
    <xdr:sp macro="" textlink="">
      <xdr:nvSpPr>
        <xdr:cNvPr id="18" name="Line 50">
          <a:extLst>
            <a:ext uri="{FF2B5EF4-FFF2-40B4-BE49-F238E27FC236}">
              <a16:creationId xmlns:a16="http://schemas.microsoft.com/office/drawing/2014/main" id="{6006E32B-1F2C-4357-8CA2-4B70DFBF1E20}"/>
            </a:ext>
          </a:extLst>
        </xdr:cNvPr>
        <xdr:cNvSpPr>
          <a:spLocks noChangeShapeType="1"/>
        </xdr:cNvSpPr>
      </xdr:nvSpPr>
      <xdr:spPr bwMode="auto">
        <a:xfrm flipV="1">
          <a:off x="5324475" y="80200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sm" len="lg"/>
        </a:ln>
      </xdr:spPr>
    </xdr:sp>
    <xdr:clientData/>
  </xdr:twoCellAnchor>
  <xdr:twoCellAnchor>
    <xdr:from>
      <xdr:col>11</xdr:col>
      <xdr:colOff>190500</xdr:colOff>
      <xdr:row>41</xdr:row>
      <xdr:rowOff>76200</xdr:rowOff>
    </xdr:from>
    <xdr:to>
      <xdr:col>11</xdr:col>
      <xdr:colOff>190500</xdr:colOff>
      <xdr:row>47</xdr:row>
      <xdr:rowOff>104775</xdr:rowOff>
    </xdr:to>
    <xdr:sp macro="" textlink="">
      <xdr:nvSpPr>
        <xdr:cNvPr id="19" name="Line 35">
          <a:extLst>
            <a:ext uri="{FF2B5EF4-FFF2-40B4-BE49-F238E27FC236}">
              <a16:creationId xmlns:a16="http://schemas.microsoft.com/office/drawing/2014/main" id="{ADD8935B-C909-4068-95B8-0BEF50E1006F}"/>
            </a:ext>
          </a:extLst>
        </xdr:cNvPr>
        <xdr:cNvSpPr>
          <a:spLocks noChangeShapeType="1"/>
        </xdr:cNvSpPr>
      </xdr:nvSpPr>
      <xdr:spPr bwMode="auto">
        <a:xfrm>
          <a:off x="8048625" y="7886700"/>
          <a:ext cx="0" cy="1171575"/>
        </a:xfrm>
        <a:prstGeom prst="line">
          <a:avLst/>
        </a:prstGeom>
        <a:noFill/>
        <a:ln w="3175">
          <a:solidFill>
            <a:srgbClr val="000000"/>
          </a:solidFill>
          <a:round/>
          <a:headEnd type="oval" w="sm" len="sm"/>
          <a:tailEnd type="diamond" w="med" len="med"/>
        </a:ln>
      </xdr:spPr>
    </xdr:sp>
    <xdr:clientData/>
  </xdr:twoCellAnchor>
  <xdr:twoCellAnchor>
    <xdr:from>
      <xdr:col>11</xdr:col>
      <xdr:colOff>38100</xdr:colOff>
      <xdr:row>41</xdr:row>
      <xdr:rowOff>76200</xdr:rowOff>
    </xdr:from>
    <xdr:to>
      <xdr:col>11</xdr:col>
      <xdr:colOff>180975</xdr:colOff>
      <xdr:row>41</xdr:row>
      <xdr:rowOff>76200</xdr:rowOff>
    </xdr:to>
    <xdr:sp macro="" textlink="">
      <xdr:nvSpPr>
        <xdr:cNvPr id="20" name="Line 36">
          <a:extLst>
            <a:ext uri="{FF2B5EF4-FFF2-40B4-BE49-F238E27FC236}">
              <a16:creationId xmlns:a16="http://schemas.microsoft.com/office/drawing/2014/main" id="{7B113E91-4AB1-4A7D-A430-A60CD0AB2D24}"/>
            </a:ext>
          </a:extLst>
        </xdr:cNvPr>
        <xdr:cNvSpPr>
          <a:spLocks noChangeShapeType="1"/>
        </xdr:cNvSpPr>
      </xdr:nvSpPr>
      <xdr:spPr bwMode="auto">
        <a:xfrm>
          <a:off x="7896225" y="7886700"/>
          <a:ext cx="1428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none" w="sm" len="sm"/>
        </a:ln>
      </xdr:spPr>
    </xdr:sp>
    <xdr:clientData/>
  </xdr:twoCellAnchor>
  <xdr:twoCellAnchor>
    <xdr:from>
      <xdr:col>11</xdr:col>
      <xdr:colOff>47625</xdr:colOff>
      <xdr:row>44</xdr:row>
      <xdr:rowOff>95250</xdr:rowOff>
    </xdr:from>
    <xdr:to>
      <xdr:col>11</xdr:col>
      <xdr:colOff>190500</xdr:colOff>
      <xdr:row>44</xdr:row>
      <xdr:rowOff>95250</xdr:rowOff>
    </xdr:to>
    <xdr:sp macro="" textlink="">
      <xdr:nvSpPr>
        <xdr:cNvPr id="21" name="Line 37">
          <a:extLst>
            <a:ext uri="{FF2B5EF4-FFF2-40B4-BE49-F238E27FC236}">
              <a16:creationId xmlns:a16="http://schemas.microsoft.com/office/drawing/2014/main" id="{384C8F67-D3E2-4B3B-888C-5A621561A197}"/>
            </a:ext>
          </a:extLst>
        </xdr:cNvPr>
        <xdr:cNvSpPr>
          <a:spLocks noChangeShapeType="1"/>
        </xdr:cNvSpPr>
      </xdr:nvSpPr>
      <xdr:spPr bwMode="auto">
        <a:xfrm>
          <a:off x="7905750" y="8477250"/>
          <a:ext cx="1428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diamond" w="sm" len="sm"/>
        </a:ln>
      </xdr:spPr>
    </xdr:sp>
    <xdr:clientData/>
  </xdr:twoCellAnchor>
  <xdr:twoCellAnchor>
    <xdr:from>
      <xdr:col>11</xdr:col>
      <xdr:colOff>47625</xdr:colOff>
      <xdr:row>45</xdr:row>
      <xdr:rowOff>85725</xdr:rowOff>
    </xdr:from>
    <xdr:to>
      <xdr:col>11</xdr:col>
      <xdr:colOff>190500</xdr:colOff>
      <xdr:row>45</xdr:row>
      <xdr:rowOff>85725</xdr:rowOff>
    </xdr:to>
    <xdr:sp macro="" textlink="">
      <xdr:nvSpPr>
        <xdr:cNvPr id="22" name="Line 38">
          <a:extLst>
            <a:ext uri="{FF2B5EF4-FFF2-40B4-BE49-F238E27FC236}">
              <a16:creationId xmlns:a16="http://schemas.microsoft.com/office/drawing/2014/main" id="{9390D1E1-0E5F-4617-911F-EA2ABDA57AF8}"/>
            </a:ext>
          </a:extLst>
        </xdr:cNvPr>
        <xdr:cNvSpPr>
          <a:spLocks noChangeShapeType="1"/>
        </xdr:cNvSpPr>
      </xdr:nvSpPr>
      <xdr:spPr bwMode="auto">
        <a:xfrm>
          <a:off x="7905750" y="8658225"/>
          <a:ext cx="1428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diamond" w="sm" len="sm"/>
        </a:ln>
      </xdr:spPr>
    </xdr:sp>
    <xdr:clientData/>
  </xdr:twoCellAnchor>
  <xdr:twoCellAnchor>
    <xdr:from>
      <xdr:col>11</xdr:col>
      <xdr:colOff>47625</xdr:colOff>
      <xdr:row>46</xdr:row>
      <xdr:rowOff>104775</xdr:rowOff>
    </xdr:from>
    <xdr:to>
      <xdr:col>11</xdr:col>
      <xdr:colOff>190500</xdr:colOff>
      <xdr:row>46</xdr:row>
      <xdr:rowOff>104775</xdr:rowOff>
    </xdr:to>
    <xdr:sp macro="" textlink="">
      <xdr:nvSpPr>
        <xdr:cNvPr id="23" name="Line 39">
          <a:extLst>
            <a:ext uri="{FF2B5EF4-FFF2-40B4-BE49-F238E27FC236}">
              <a16:creationId xmlns:a16="http://schemas.microsoft.com/office/drawing/2014/main" id="{CF7031E0-91E7-48E1-9E30-AA2B95D0F2AF}"/>
            </a:ext>
          </a:extLst>
        </xdr:cNvPr>
        <xdr:cNvSpPr>
          <a:spLocks noChangeShapeType="1"/>
        </xdr:cNvSpPr>
      </xdr:nvSpPr>
      <xdr:spPr bwMode="auto">
        <a:xfrm>
          <a:off x="7905750" y="8867775"/>
          <a:ext cx="1428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diamond" w="sm" len="sm"/>
        </a:ln>
      </xdr:spPr>
    </xdr:sp>
    <xdr:clientData/>
  </xdr:twoCellAnchor>
  <xdr:twoCellAnchor>
    <xdr:from>
      <xdr:col>11</xdr:col>
      <xdr:colOff>19050</xdr:colOff>
      <xdr:row>47</xdr:row>
      <xdr:rowOff>104775</xdr:rowOff>
    </xdr:from>
    <xdr:to>
      <xdr:col>11</xdr:col>
      <xdr:colOff>161925</xdr:colOff>
      <xdr:row>47</xdr:row>
      <xdr:rowOff>104775</xdr:rowOff>
    </xdr:to>
    <xdr:sp macro="" textlink="">
      <xdr:nvSpPr>
        <xdr:cNvPr id="24" name="Line 40">
          <a:extLst>
            <a:ext uri="{FF2B5EF4-FFF2-40B4-BE49-F238E27FC236}">
              <a16:creationId xmlns:a16="http://schemas.microsoft.com/office/drawing/2014/main" id="{3DD2FADC-6367-4BC6-A9A0-B53381898960}"/>
            </a:ext>
          </a:extLst>
        </xdr:cNvPr>
        <xdr:cNvSpPr>
          <a:spLocks noChangeShapeType="1"/>
        </xdr:cNvSpPr>
      </xdr:nvSpPr>
      <xdr:spPr bwMode="auto">
        <a:xfrm>
          <a:off x="7877175" y="9058275"/>
          <a:ext cx="142875" cy="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med" len="med"/>
          <a:tailEnd/>
        </a:ln>
      </xdr:spPr>
    </xdr:sp>
    <xdr:clientData/>
  </xdr:twoCellAnchor>
  <xdr:twoCellAnchor>
    <xdr:from>
      <xdr:col>11</xdr:col>
      <xdr:colOff>47625</xdr:colOff>
      <xdr:row>43</xdr:row>
      <xdr:rowOff>114300</xdr:rowOff>
    </xdr:from>
    <xdr:to>
      <xdr:col>11</xdr:col>
      <xdr:colOff>190500</xdr:colOff>
      <xdr:row>43</xdr:row>
      <xdr:rowOff>114300</xdr:rowOff>
    </xdr:to>
    <xdr:sp macro="" textlink="">
      <xdr:nvSpPr>
        <xdr:cNvPr id="25" name="Line 37">
          <a:extLst>
            <a:ext uri="{FF2B5EF4-FFF2-40B4-BE49-F238E27FC236}">
              <a16:creationId xmlns:a16="http://schemas.microsoft.com/office/drawing/2014/main" id="{1703D91A-EB82-45E3-B726-BC973BAF05C1}"/>
            </a:ext>
          </a:extLst>
        </xdr:cNvPr>
        <xdr:cNvSpPr>
          <a:spLocks noChangeShapeType="1"/>
        </xdr:cNvSpPr>
      </xdr:nvSpPr>
      <xdr:spPr bwMode="auto">
        <a:xfrm>
          <a:off x="7905750" y="8305800"/>
          <a:ext cx="1428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diamond" w="sm" len="sm"/>
        </a:ln>
      </xdr:spPr>
    </xdr:sp>
    <xdr:clientData/>
  </xdr:twoCellAnchor>
  <xdr:twoCellAnchor>
    <xdr:from>
      <xdr:col>7</xdr:col>
      <xdr:colOff>323850</xdr:colOff>
      <xdr:row>42</xdr:row>
      <xdr:rowOff>19050</xdr:rowOff>
    </xdr:from>
    <xdr:to>
      <xdr:col>7</xdr:col>
      <xdr:colOff>323850</xdr:colOff>
      <xdr:row>43</xdr:row>
      <xdr:rowOff>123825</xdr:rowOff>
    </xdr:to>
    <xdr:sp macro="" textlink="">
      <xdr:nvSpPr>
        <xdr:cNvPr id="26" name="Line 50">
          <a:extLst>
            <a:ext uri="{FF2B5EF4-FFF2-40B4-BE49-F238E27FC236}">
              <a16:creationId xmlns:a16="http://schemas.microsoft.com/office/drawing/2014/main" id="{09748A33-52AC-4897-911F-F315BFED1A9D}"/>
            </a:ext>
          </a:extLst>
        </xdr:cNvPr>
        <xdr:cNvSpPr>
          <a:spLocks noChangeShapeType="1"/>
        </xdr:cNvSpPr>
      </xdr:nvSpPr>
      <xdr:spPr bwMode="auto">
        <a:xfrm flipV="1">
          <a:off x="5324475" y="80200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sm" len="lg"/>
        </a:ln>
      </xdr:spPr>
    </xdr:sp>
    <xdr:clientData/>
  </xdr:twoCellAnchor>
  <xdr:twoCellAnchor>
    <xdr:from>
      <xdr:col>4</xdr:col>
      <xdr:colOff>409575</xdr:colOff>
      <xdr:row>42</xdr:row>
      <xdr:rowOff>38100</xdr:rowOff>
    </xdr:from>
    <xdr:to>
      <xdr:col>4</xdr:col>
      <xdr:colOff>409575</xdr:colOff>
      <xdr:row>44</xdr:row>
      <xdr:rowOff>85725</xdr:rowOff>
    </xdr:to>
    <xdr:sp macro="" textlink="">
      <xdr:nvSpPr>
        <xdr:cNvPr id="27" name="Line 51">
          <a:extLst>
            <a:ext uri="{FF2B5EF4-FFF2-40B4-BE49-F238E27FC236}">
              <a16:creationId xmlns:a16="http://schemas.microsoft.com/office/drawing/2014/main" id="{867F1E9F-00E5-47A3-B3B1-6F8660C2305D}"/>
            </a:ext>
          </a:extLst>
        </xdr:cNvPr>
        <xdr:cNvSpPr>
          <a:spLocks noChangeShapeType="1"/>
        </xdr:cNvSpPr>
      </xdr:nvSpPr>
      <xdr:spPr bwMode="auto">
        <a:xfrm>
          <a:off x="3267075" y="8039100"/>
          <a:ext cx="0" cy="428625"/>
        </a:xfrm>
        <a:prstGeom prst="line">
          <a:avLst/>
        </a:prstGeom>
        <a:noFill/>
        <a:ln w="3175">
          <a:solidFill>
            <a:srgbClr val="000000"/>
          </a:solidFill>
          <a:round/>
          <a:headEnd type="oval" w="sm" len="sm"/>
          <a:tailEnd type="diamond" w="sm" len="sm"/>
        </a:ln>
      </xdr:spPr>
    </xdr:sp>
    <xdr:clientData/>
  </xdr:twoCellAnchor>
  <xdr:twoCellAnchor>
    <xdr:from>
      <xdr:col>4</xdr:col>
      <xdr:colOff>409575</xdr:colOff>
      <xdr:row>44</xdr:row>
      <xdr:rowOff>85725</xdr:rowOff>
    </xdr:from>
    <xdr:to>
      <xdr:col>7</xdr:col>
      <xdr:colOff>676275</xdr:colOff>
      <xdr:row>44</xdr:row>
      <xdr:rowOff>85725</xdr:rowOff>
    </xdr:to>
    <xdr:sp macro="" textlink="">
      <xdr:nvSpPr>
        <xdr:cNvPr id="28" name="Line 52">
          <a:extLst>
            <a:ext uri="{FF2B5EF4-FFF2-40B4-BE49-F238E27FC236}">
              <a16:creationId xmlns:a16="http://schemas.microsoft.com/office/drawing/2014/main" id="{516BBA0F-1BE0-4B03-B7F4-5020A0F0386C}"/>
            </a:ext>
          </a:extLst>
        </xdr:cNvPr>
        <xdr:cNvSpPr>
          <a:spLocks noChangeShapeType="1"/>
        </xdr:cNvSpPr>
      </xdr:nvSpPr>
      <xdr:spPr bwMode="auto">
        <a:xfrm>
          <a:off x="3267075" y="8467725"/>
          <a:ext cx="24098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stealth" w="sm" len="lg"/>
        </a:ln>
      </xdr:spPr>
    </xdr:sp>
    <xdr:clientData/>
  </xdr:twoCellAnchor>
  <xdr:twoCellAnchor>
    <xdr:from>
      <xdr:col>4</xdr:col>
      <xdr:colOff>409575</xdr:colOff>
      <xdr:row>44</xdr:row>
      <xdr:rowOff>114300</xdr:rowOff>
    </xdr:from>
    <xdr:to>
      <xdr:col>4</xdr:col>
      <xdr:colOff>409575</xdr:colOff>
      <xdr:row>45</xdr:row>
      <xdr:rowOff>114300</xdr:rowOff>
    </xdr:to>
    <xdr:sp macro="" textlink="">
      <xdr:nvSpPr>
        <xdr:cNvPr id="29" name="Line 53">
          <a:extLst>
            <a:ext uri="{FF2B5EF4-FFF2-40B4-BE49-F238E27FC236}">
              <a16:creationId xmlns:a16="http://schemas.microsoft.com/office/drawing/2014/main" id="{66D7760F-8868-4F60-8DE0-3107D5EDBDCA}"/>
            </a:ext>
          </a:extLst>
        </xdr:cNvPr>
        <xdr:cNvSpPr>
          <a:spLocks noChangeShapeType="1"/>
        </xdr:cNvSpPr>
      </xdr:nvSpPr>
      <xdr:spPr bwMode="auto">
        <a:xfrm>
          <a:off x="3267075" y="8496300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diamond" w="sm" len="sm"/>
        </a:ln>
      </xdr:spPr>
    </xdr:sp>
    <xdr:clientData/>
  </xdr:twoCellAnchor>
  <xdr:twoCellAnchor>
    <xdr:from>
      <xdr:col>4</xdr:col>
      <xdr:colOff>409575</xdr:colOff>
      <xdr:row>45</xdr:row>
      <xdr:rowOff>114300</xdr:rowOff>
    </xdr:from>
    <xdr:to>
      <xdr:col>7</xdr:col>
      <xdr:colOff>676275</xdr:colOff>
      <xdr:row>45</xdr:row>
      <xdr:rowOff>114300</xdr:rowOff>
    </xdr:to>
    <xdr:sp macro="" textlink="">
      <xdr:nvSpPr>
        <xdr:cNvPr id="30" name="Line 54">
          <a:extLst>
            <a:ext uri="{FF2B5EF4-FFF2-40B4-BE49-F238E27FC236}">
              <a16:creationId xmlns:a16="http://schemas.microsoft.com/office/drawing/2014/main" id="{2D86C62A-62D7-4AB5-8CF1-8A78F0ADC844}"/>
            </a:ext>
          </a:extLst>
        </xdr:cNvPr>
        <xdr:cNvSpPr>
          <a:spLocks noChangeShapeType="1"/>
        </xdr:cNvSpPr>
      </xdr:nvSpPr>
      <xdr:spPr bwMode="auto">
        <a:xfrm>
          <a:off x="3267075" y="8686800"/>
          <a:ext cx="24098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stealth" w="sm" len="lg"/>
        </a:ln>
      </xdr:spPr>
    </xdr:sp>
    <xdr:clientData/>
  </xdr:twoCellAnchor>
  <xdr:twoCellAnchor>
    <xdr:from>
      <xdr:col>2</xdr:col>
      <xdr:colOff>0</xdr:colOff>
      <xdr:row>46</xdr:row>
      <xdr:rowOff>76196</xdr:rowOff>
    </xdr:from>
    <xdr:to>
      <xdr:col>7</xdr:col>
      <xdr:colOff>752474</xdr:colOff>
      <xdr:row>46</xdr:row>
      <xdr:rowOff>76199</xdr:rowOff>
    </xdr:to>
    <xdr:sp macro="" textlink="">
      <xdr:nvSpPr>
        <xdr:cNvPr id="31" name="Line 33">
          <a:extLst>
            <a:ext uri="{FF2B5EF4-FFF2-40B4-BE49-F238E27FC236}">
              <a16:creationId xmlns:a16="http://schemas.microsoft.com/office/drawing/2014/main" id="{9FF2F49A-2A72-406E-BDA1-EFF72053822A}"/>
            </a:ext>
          </a:extLst>
        </xdr:cNvPr>
        <xdr:cNvSpPr>
          <a:spLocks noChangeShapeType="1"/>
        </xdr:cNvSpPr>
      </xdr:nvSpPr>
      <xdr:spPr bwMode="auto">
        <a:xfrm flipV="1">
          <a:off x="1428750" y="8839196"/>
          <a:ext cx="4286249" cy="3"/>
        </a:xfrm>
        <a:prstGeom prst="line">
          <a:avLst/>
        </a:prstGeom>
        <a:noFill/>
        <a:ln w="3175">
          <a:solidFill>
            <a:srgbClr val="000000"/>
          </a:solidFill>
          <a:round/>
          <a:headEnd type="oval" w="sm" len="sm"/>
          <a:tailEnd type="stealth" w="med" len="med"/>
        </a:ln>
      </xdr:spPr>
    </xdr:sp>
    <xdr:clientData/>
  </xdr:twoCellAnchor>
  <xdr:twoCellAnchor>
    <xdr:from>
      <xdr:col>2</xdr:col>
      <xdr:colOff>0</xdr:colOff>
      <xdr:row>43</xdr:row>
      <xdr:rowOff>142875</xdr:rowOff>
    </xdr:from>
    <xdr:to>
      <xdr:col>7</xdr:col>
      <xdr:colOff>323850</xdr:colOff>
      <xdr:row>43</xdr:row>
      <xdr:rowOff>142875</xdr:rowOff>
    </xdr:to>
    <xdr:sp macro="" textlink="">
      <xdr:nvSpPr>
        <xdr:cNvPr id="32" name="Line 49">
          <a:extLst>
            <a:ext uri="{FF2B5EF4-FFF2-40B4-BE49-F238E27FC236}">
              <a16:creationId xmlns:a16="http://schemas.microsoft.com/office/drawing/2014/main" id="{2F49152B-974C-43B5-8C7A-969BA0311FF0}"/>
            </a:ext>
          </a:extLst>
        </xdr:cNvPr>
        <xdr:cNvSpPr>
          <a:spLocks noChangeShapeType="1"/>
        </xdr:cNvSpPr>
      </xdr:nvSpPr>
      <xdr:spPr bwMode="auto">
        <a:xfrm>
          <a:off x="1428750" y="8334375"/>
          <a:ext cx="3895725" cy="0"/>
        </a:xfrm>
        <a:prstGeom prst="line">
          <a:avLst/>
        </a:prstGeom>
        <a:noFill/>
        <a:ln w="3175">
          <a:solidFill>
            <a:srgbClr val="000000"/>
          </a:solidFill>
          <a:round/>
          <a:headEnd type="oval" w="sm" len="sm"/>
          <a:tailEnd type="diamond" w="sm" len="sm"/>
        </a:ln>
      </xdr:spPr>
    </xdr:sp>
    <xdr:clientData/>
  </xdr:twoCellAnchor>
  <xdr:twoCellAnchor>
    <xdr:from>
      <xdr:col>7</xdr:col>
      <xdr:colOff>323850</xdr:colOff>
      <xdr:row>42</xdr:row>
      <xdr:rowOff>19050</xdr:rowOff>
    </xdr:from>
    <xdr:to>
      <xdr:col>7</xdr:col>
      <xdr:colOff>323850</xdr:colOff>
      <xdr:row>43</xdr:row>
      <xdr:rowOff>123825</xdr:rowOff>
    </xdr:to>
    <xdr:sp macro="" textlink="">
      <xdr:nvSpPr>
        <xdr:cNvPr id="33" name="Line 50">
          <a:extLst>
            <a:ext uri="{FF2B5EF4-FFF2-40B4-BE49-F238E27FC236}">
              <a16:creationId xmlns:a16="http://schemas.microsoft.com/office/drawing/2014/main" id="{BAB137AE-8FA4-4721-90AD-499356E5A770}"/>
            </a:ext>
          </a:extLst>
        </xdr:cNvPr>
        <xdr:cNvSpPr>
          <a:spLocks noChangeShapeType="1"/>
        </xdr:cNvSpPr>
      </xdr:nvSpPr>
      <xdr:spPr bwMode="auto">
        <a:xfrm flipV="1">
          <a:off x="5324475" y="80200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sm" len="lg"/>
        </a:ln>
      </xdr:spPr>
    </xdr:sp>
    <xdr:clientData/>
  </xdr:twoCellAnchor>
  <xdr:twoCellAnchor>
    <xdr:from>
      <xdr:col>4</xdr:col>
      <xdr:colOff>409575</xdr:colOff>
      <xdr:row>42</xdr:row>
      <xdr:rowOff>38100</xdr:rowOff>
    </xdr:from>
    <xdr:to>
      <xdr:col>4</xdr:col>
      <xdr:colOff>409575</xdr:colOff>
      <xdr:row>44</xdr:row>
      <xdr:rowOff>85725</xdr:rowOff>
    </xdr:to>
    <xdr:sp macro="" textlink="">
      <xdr:nvSpPr>
        <xdr:cNvPr id="34" name="Line 51">
          <a:extLst>
            <a:ext uri="{FF2B5EF4-FFF2-40B4-BE49-F238E27FC236}">
              <a16:creationId xmlns:a16="http://schemas.microsoft.com/office/drawing/2014/main" id="{6FA7957C-27D4-4188-B864-3B97C75CF169}"/>
            </a:ext>
          </a:extLst>
        </xdr:cNvPr>
        <xdr:cNvSpPr>
          <a:spLocks noChangeShapeType="1"/>
        </xdr:cNvSpPr>
      </xdr:nvSpPr>
      <xdr:spPr bwMode="auto">
        <a:xfrm>
          <a:off x="3267075" y="8039100"/>
          <a:ext cx="0" cy="428625"/>
        </a:xfrm>
        <a:prstGeom prst="line">
          <a:avLst/>
        </a:prstGeom>
        <a:noFill/>
        <a:ln w="3175">
          <a:solidFill>
            <a:srgbClr val="000000"/>
          </a:solidFill>
          <a:round/>
          <a:headEnd type="oval" w="sm" len="sm"/>
          <a:tailEnd type="diamond" w="sm" len="sm"/>
        </a:ln>
      </xdr:spPr>
    </xdr:sp>
    <xdr:clientData/>
  </xdr:twoCellAnchor>
  <xdr:twoCellAnchor>
    <xdr:from>
      <xdr:col>4</xdr:col>
      <xdr:colOff>409575</xdr:colOff>
      <xdr:row>44</xdr:row>
      <xdr:rowOff>85725</xdr:rowOff>
    </xdr:from>
    <xdr:to>
      <xdr:col>7</xdr:col>
      <xdr:colOff>676275</xdr:colOff>
      <xdr:row>44</xdr:row>
      <xdr:rowOff>85725</xdr:rowOff>
    </xdr:to>
    <xdr:sp macro="" textlink="">
      <xdr:nvSpPr>
        <xdr:cNvPr id="35" name="Line 52">
          <a:extLst>
            <a:ext uri="{FF2B5EF4-FFF2-40B4-BE49-F238E27FC236}">
              <a16:creationId xmlns:a16="http://schemas.microsoft.com/office/drawing/2014/main" id="{791E6E14-14BF-470C-8F44-21BB8C853386}"/>
            </a:ext>
          </a:extLst>
        </xdr:cNvPr>
        <xdr:cNvSpPr>
          <a:spLocks noChangeShapeType="1"/>
        </xdr:cNvSpPr>
      </xdr:nvSpPr>
      <xdr:spPr bwMode="auto">
        <a:xfrm>
          <a:off x="3267075" y="8467725"/>
          <a:ext cx="24098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stealth" w="sm" len="lg"/>
        </a:ln>
      </xdr:spPr>
    </xdr:sp>
    <xdr:clientData/>
  </xdr:twoCellAnchor>
  <xdr:twoCellAnchor>
    <xdr:from>
      <xdr:col>4</xdr:col>
      <xdr:colOff>409575</xdr:colOff>
      <xdr:row>44</xdr:row>
      <xdr:rowOff>114300</xdr:rowOff>
    </xdr:from>
    <xdr:to>
      <xdr:col>4</xdr:col>
      <xdr:colOff>409575</xdr:colOff>
      <xdr:row>45</xdr:row>
      <xdr:rowOff>114300</xdr:rowOff>
    </xdr:to>
    <xdr:sp macro="" textlink="">
      <xdr:nvSpPr>
        <xdr:cNvPr id="36" name="Line 53">
          <a:extLst>
            <a:ext uri="{FF2B5EF4-FFF2-40B4-BE49-F238E27FC236}">
              <a16:creationId xmlns:a16="http://schemas.microsoft.com/office/drawing/2014/main" id="{B1F1B2BB-26BC-4215-9C7B-D469DA0FBFE2}"/>
            </a:ext>
          </a:extLst>
        </xdr:cNvPr>
        <xdr:cNvSpPr>
          <a:spLocks noChangeShapeType="1"/>
        </xdr:cNvSpPr>
      </xdr:nvSpPr>
      <xdr:spPr bwMode="auto">
        <a:xfrm>
          <a:off x="3267075" y="8496300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diamond" w="sm" len="sm"/>
        </a:ln>
      </xdr:spPr>
    </xdr:sp>
    <xdr:clientData/>
  </xdr:twoCellAnchor>
  <xdr:twoCellAnchor>
    <xdr:from>
      <xdr:col>4</xdr:col>
      <xdr:colOff>409575</xdr:colOff>
      <xdr:row>45</xdr:row>
      <xdr:rowOff>114300</xdr:rowOff>
    </xdr:from>
    <xdr:to>
      <xdr:col>7</xdr:col>
      <xdr:colOff>676275</xdr:colOff>
      <xdr:row>45</xdr:row>
      <xdr:rowOff>114300</xdr:rowOff>
    </xdr:to>
    <xdr:sp macro="" textlink="">
      <xdr:nvSpPr>
        <xdr:cNvPr id="37" name="Line 54">
          <a:extLst>
            <a:ext uri="{FF2B5EF4-FFF2-40B4-BE49-F238E27FC236}">
              <a16:creationId xmlns:a16="http://schemas.microsoft.com/office/drawing/2014/main" id="{756A9971-C774-4A65-93DF-2AE6C05EB252}"/>
            </a:ext>
          </a:extLst>
        </xdr:cNvPr>
        <xdr:cNvSpPr>
          <a:spLocks noChangeShapeType="1"/>
        </xdr:cNvSpPr>
      </xdr:nvSpPr>
      <xdr:spPr bwMode="auto">
        <a:xfrm>
          <a:off x="3267075" y="8686800"/>
          <a:ext cx="24098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stealth" w="sm" len="lg"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BDAC-81EB-44AA-81B5-156752DCE6A7}">
  <sheetPr>
    <pageSetUpPr fitToPage="1"/>
  </sheetPr>
  <dimension ref="A1:U50"/>
  <sheetViews>
    <sheetView tabSelected="1" zoomScale="80" zoomScaleNormal="100" workbookViewId="0">
      <selection activeCell="F33" sqref="F33"/>
    </sheetView>
  </sheetViews>
  <sheetFormatPr baseColWidth="10" defaultColWidth="10.7109375" defaultRowHeight="15.75" x14ac:dyDescent="0.25"/>
  <cols>
    <col min="1" max="1" width="31.28515625" style="1" bestFit="1" customWidth="1"/>
    <col min="2" max="2" width="13.7109375" style="1" bestFit="1" customWidth="1"/>
    <col min="3" max="4" width="10.7109375" style="1"/>
    <col min="5" max="5" width="11.5703125" style="1" bestFit="1" customWidth="1"/>
    <col min="6" max="6" width="8.7109375" style="1" bestFit="1" customWidth="1"/>
    <col min="7" max="7" width="5.42578125" style="1" bestFit="1" customWidth="1"/>
    <col min="8" max="8" width="14.7109375" style="1" bestFit="1" customWidth="1"/>
    <col min="9" max="9" width="13" style="1" bestFit="1" customWidth="1"/>
    <col min="10" max="10" width="14.28515625" style="1" bestFit="1" customWidth="1"/>
    <col min="11" max="11" width="9.140625" style="1" bestFit="1" customWidth="1"/>
    <col min="12" max="12" width="4.28515625" style="1" customWidth="1"/>
    <col min="13" max="15" width="10.7109375" style="1"/>
    <col min="16" max="16" width="12" style="1" bestFit="1" customWidth="1"/>
    <col min="17" max="16384" width="10.7109375" style="1"/>
  </cols>
  <sheetData>
    <row r="1" spans="1:17" ht="17.25" thickTop="1" thickBot="1" x14ac:dyDescent="0.3">
      <c r="A1" s="94" t="s">
        <v>26</v>
      </c>
      <c r="B1" s="95"/>
      <c r="C1" s="95"/>
      <c r="D1" s="95"/>
      <c r="E1" s="95"/>
      <c r="F1" s="75"/>
      <c r="G1" s="75"/>
      <c r="H1" s="75"/>
      <c r="I1" s="74">
        <f ca="1">TRUNC(NOW())</f>
        <v>46280</v>
      </c>
      <c r="J1" s="73" t="s">
        <v>19</v>
      </c>
      <c r="K1" s="72">
        <f>K25</f>
        <v>43.63</v>
      </c>
      <c r="M1" s="2"/>
    </row>
    <row r="2" spans="1:17" ht="16.5" thickBot="1" x14ac:dyDescent="0.3">
      <c r="A2" s="96" t="s">
        <v>25</v>
      </c>
      <c r="B2" s="97"/>
      <c r="C2" s="97"/>
      <c r="D2" s="97"/>
      <c r="E2" s="97"/>
      <c r="I2" s="71">
        <f ca="1">NOW()</f>
        <v>46280.62554050926</v>
      </c>
      <c r="J2" s="70" t="s">
        <v>0</v>
      </c>
      <c r="K2" s="69">
        <f>K48</f>
        <v>40.279999999999994</v>
      </c>
      <c r="M2" s="2"/>
    </row>
    <row r="3" spans="1:17" ht="16.5" thickBot="1" x14ac:dyDescent="0.3">
      <c r="A3" s="68" t="s">
        <v>24</v>
      </c>
      <c r="B3" s="98"/>
      <c r="C3" s="99"/>
      <c r="D3" s="99"/>
      <c r="E3" s="100"/>
      <c r="I3" s="67"/>
      <c r="J3" s="66" t="s">
        <v>23</v>
      </c>
      <c r="K3" s="65">
        <f>SUM(K1:K2)</f>
        <v>83.91</v>
      </c>
      <c r="M3" s="2"/>
    </row>
    <row r="4" spans="1:17" ht="17.25" thickTop="1" thickBot="1" x14ac:dyDescent="0.3">
      <c r="A4" s="58"/>
      <c r="B4" s="56"/>
      <c r="C4" s="56"/>
      <c r="D4" s="56"/>
      <c r="E4" s="56"/>
      <c r="F4" s="56"/>
      <c r="G4" s="56"/>
      <c r="H4" s="57"/>
      <c r="I4" s="56"/>
      <c r="J4" s="56"/>
      <c r="K4" s="55"/>
      <c r="M4" s="2"/>
    </row>
    <row r="5" spans="1:17" ht="17.25" thickTop="1" thickBot="1" x14ac:dyDescent="0.3">
      <c r="A5" s="91" t="s">
        <v>22</v>
      </c>
      <c r="B5" s="92"/>
      <c r="K5" s="50"/>
      <c r="M5" s="2"/>
    </row>
    <row r="6" spans="1:17" ht="17.25" thickTop="1" thickBot="1" x14ac:dyDescent="0.3">
      <c r="A6" s="54"/>
      <c r="B6" s="53" t="s">
        <v>17</v>
      </c>
      <c r="C6" s="93" t="s">
        <v>16</v>
      </c>
      <c r="D6" s="93"/>
      <c r="E6" s="52" t="s">
        <v>15</v>
      </c>
      <c r="F6" s="52" t="s">
        <v>14</v>
      </c>
      <c r="G6" s="52" t="s">
        <v>13</v>
      </c>
      <c r="H6" s="52" t="s">
        <v>12</v>
      </c>
      <c r="I6" s="52" t="s">
        <v>11</v>
      </c>
      <c r="J6" s="52" t="s">
        <v>10</v>
      </c>
      <c r="K6" s="51" t="s">
        <v>9</v>
      </c>
    </row>
    <row r="7" spans="1:17" ht="17.25" thickTop="1" thickBot="1" x14ac:dyDescent="0.3">
      <c r="A7" s="16"/>
      <c r="H7" s="45">
        <f>B21</f>
        <v>1.1000000000000001</v>
      </c>
      <c r="I7" s="44">
        <v>1.2</v>
      </c>
      <c r="J7" s="18">
        <v>0.04</v>
      </c>
      <c r="K7" s="50"/>
    </row>
    <row r="8" spans="1:17" ht="16.5" thickTop="1" x14ac:dyDescent="0.25">
      <c r="A8" s="16"/>
      <c r="B8" s="64" t="s">
        <v>27</v>
      </c>
      <c r="C8" s="85"/>
      <c r="D8" s="86"/>
      <c r="E8" s="48">
        <v>25</v>
      </c>
      <c r="F8" s="47">
        <v>3</v>
      </c>
      <c r="G8" s="46" t="str">
        <f>IF(COUNTIF($B$8:B8,B8)=1,"Oui","Non")</f>
        <v>Oui</v>
      </c>
      <c r="H8" s="45">
        <f t="shared" ref="H8:H17" si="0">IF(G8="Oui",F8*$B$21,0)</f>
        <v>3.3000000000000003</v>
      </c>
      <c r="I8" s="44">
        <f t="shared" ref="I8:I17" si="1">F8*$I$7</f>
        <v>3.5999999999999996</v>
      </c>
      <c r="J8" s="18">
        <f t="shared" ref="J8:J17" si="2">F8*E8*0.04</f>
        <v>3</v>
      </c>
      <c r="K8" s="43">
        <f t="shared" ref="K8:K17" si="3">H8+I8+J8</f>
        <v>9.9</v>
      </c>
    </row>
    <row r="9" spans="1:17" x14ac:dyDescent="0.25">
      <c r="A9" s="16"/>
      <c r="B9" s="63" t="s">
        <v>27</v>
      </c>
      <c r="C9" s="80"/>
      <c r="D9" s="81"/>
      <c r="E9" s="41">
        <v>21</v>
      </c>
      <c r="F9" s="40">
        <v>3</v>
      </c>
      <c r="G9" s="39" t="str">
        <f>IF(COUNTIF($B$8:B9,B9)=1,"Oui","Non")</f>
        <v>Non</v>
      </c>
      <c r="H9" s="38">
        <f t="shared" si="0"/>
        <v>0</v>
      </c>
      <c r="I9" s="17">
        <f t="shared" si="1"/>
        <v>3.5999999999999996</v>
      </c>
      <c r="J9" s="12">
        <f t="shared" si="2"/>
        <v>2.52</v>
      </c>
      <c r="K9" s="37">
        <f t="shared" si="3"/>
        <v>6.1199999999999992</v>
      </c>
    </row>
    <row r="10" spans="1:17" x14ac:dyDescent="0.25">
      <c r="A10" s="16"/>
      <c r="B10" s="63" t="s">
        <v>28</v>
      </c>
      <c r="C10" s="80"/>
      <c r="D10" s="81"/>
      <c r="E10" s="41">
        <v>24</v>
      </c>
      <c r="F10" s="40">
        <v>3</v>
      </c>
      <c r="G10" s="39" t="str">
        <f>IF(COUNTIF($B$8:B10,B10)=1,"Oui","Non")</f>
        <v>Oui</v>
      </c>
      <c r="H10" s="38">
        <f t="shared" si="0"/>
        <v>3.3000000000000003</v>
      </c>
      <c r="I10" s="17">
        <f t="shared" si="1"/>
        <v>3.5999999999999996</v>
      </c>
      <c r="J10" s="12">
        <f t="shared" si="2"/>
        <v>2.88</v>
      </c>
      <c r="K10" s="37">
        <f t="shared" si="3"/>
        <v>9.7800000000000011</v>
      </c>
    </row>
    <row r="11" spans="1:17" x14ac:dyDescent="0.25">
      <c r="A11" s="16"/>
      <c r="B11" s="63" t="s">
        <v>28</v>
      </c>
      <c r="C11" s="80"/>
      <c r="D11" s="81"/>
      <c r="E11" s="41">
        <v>25</v>
      </c>
      <c r="F11" s="40">
        <v>3</v>
      </c>
      <c r="G11" s="39" t="str">
        <f>IF(COUNTIF($B$8:B11,B11)=1,"Oui","Non")</f>
        <v>Non</v>
      </c>
      <c r="H11" s="38">
        <f t="shared" si="0"/>
        <v>0</v>
      </c>
      <c r="I11" s="17">
        <f t="shared" si="1"/>
        <v>3.5999999999999996</v>
      </c>
      <c r="J11" s="12">
        <f t="shared" si="2"/>
        <v>3</v>
      </c>
      <c r="K11" s="37">
        <f t="shared" si="3"/>
        <v>6.6</v>
      </c>
      <c r="P11" s="76"/>
      <c r="Q11" s="76"/>
    </row>
    <row r="12" spans="1:17" x14ac:dyDescent="0.25">
      <c r="A12" s="16"/>
      <c r="B12" s="63" t="s">
        <v>29</v>
      </c>
      <c r="C12" s="80"/>
      <c r="D12" s="81"/>
      <c r="E12" s="41">
        <v>26</v>
      </c>
      <c r="F12" s="40">
        <v>3</v>
      </c>
      <c r="G12" s="39" t="str">
        <f>IF(COUNTIF($B$8:B12,B12)=1,"Oui","Non")</f>
        <v>Oui</v>
      </c>
      <c r="H12" s="38">
        <f t="shared" si="0"/>
        <v>3.3000000000000003</v>
      </c>
      <c r="I12" s="17">
        <f t="shared" si="1"/>
        <v>3.5999999999999996</v>
      </c>
      <c r="J12" s="12">
        <f t="shared" si="2"/>
        <v>3.12</v>
      </c>
      <c r="K12" s="37">
        <f t="shared" si="3"/>
        <v>10.02</v>
      </c>
    </row>
    <row r="13" spans="1:17" x14ac:dyDescent="0.25">
      <c r="A13" s="16"/>
      <c r="B13" s="63"/>
      <c r="C13" s="80"/>
      <c r="D13" s="81"/>
      <c r="E13" s="41"/>
      <c r="F13" s="40"/>
      <c r="G13" s="39" t="str">
        <f>IF(COUNTIF($B$8:B13,B13)=1,"Oui","Non")</f>
        <v>Non</v>
      </c>
      <c r="H13" s="38">
        <f t="shared" si="0"/>
        <v>0</v>
      </c>
      <c r="I13" s="17">
        <f t="shared" si="1"/>
        <v>0</v>
      </c>
      <c r="J13" s="12">
        <f t="shared" si="2"/>
        <v>0</v>
      </c>
      <c r="K13" s="37">
        <f t="shared" si="3"/>
        <v>0</v>
      </c>
    </row>
    <row r="14" spans="1:17" x14ac:dyDescent="0.25">
      <c r="A14" s="16"/>
      <c r="B14" s="63"/>
      <c r="C14" s="80"/>
      <c r="D14" s="81"/>
      <c r="E14" s="41"/>
      <c r="F14" s="40"/>
      <c r="G14" s="39" t="str">
        <f>IF(COUNTIF($B$8:B14,B14)=1,"Oui","Non")</f>
        <v>Non</v>
      </c>
      <c r="H14" s="38">
        <f t="shared" si="0"/>
        <v>0</v>
      </c>
      <c r="I14" s="17">
        <f t="shared" si="1"/>
        <v>0</v>
      </c>
      <c r="J14" s="12">
        <f t="shared" si="2"/>
        <v>0</v>
      </c>
      <c r="K14" s="37">
        <f t="shared" si="3"/>
        <v>0</v>
      </c>
    </row>
    <row r="15" spans="1:17" x14ac:dyDescent="0.25">
      <c r="A15" s="16"/>
      <c r="B15" s="63"/>
      <c r="C15" s="80"/>
      <c r="D15" s="81"/>
      <c r="E15" s="41"/>
      <c r="F15" s="40"/>
      <c r="G15" s="39" t="str">
        <f>IF(COUNTIF($B$8:B15,B15)=1,"Oui","Non")</f>
        <v>Non</v>
      </c>
      <c r="H15" s="38">
        <f t="shared" si="0"/>
        <v>0</v>
      </c>
      <c r="I15" s="17">
        <f t="shared" si="1"/>
        <v>0</v>
      </c>
      <c r="J15" s="12">
        <f t="shared" si="2"/>
        <v>0</v>
      </c>
      <c r="K15" s="37">
        <f t="shared" si="3"/>
        <v>0</v>
      </c>
    </row>
    <row r="16" spans="1:17" x14ac:dyDescent="0.25">
      <c r="A16" s="16"/>
      <c r="B16" s="63"/>
      <c r="C16" s="80"/>
      <c r="D16" s="82"/>
      <c r="E16" s="41"/>
      <c r="F16" s="40"/>
      <c r="G16" s="39" t="str">
        <f>IF(COUNTIF($B$8:B16,B16)=1,"Oui","Non")</f>
        <v>Non</v>
      </c>
      <c r="H16" s="38">
        <f t="shared" si="0"/>
        <v>0</v>
      </c>
      <c r="I16" s="17">
        <f t="shared" si="1"/>
        <v>0</v>
      </c>
      <c r="J16" s="12">
        <f t="shared" si="2"/>
        <v>0</v>
      </c>
      <c r="K16" s="37">
        <f t="shared" si="3"/>
        <v>0</v>
      </c>
    </row>
    <row r="17" spans="1:21" ht="16.5" thickBot="1" x14ac:dyDescent="0.3">
      <c r="A17" s="16"/>
      <c r="B17" s="62"/>
      <c r="C17" s="83"/>
      <c r="D17" s="84"/>
      <c r="E17" s="34"/>
      <c r="F17" s="33"/>
      <c r="G17" s="32" t="str">
        <f>IF(COUNTIF($B$8:B17,B17)=1,"Oui","Non")</f>
        <v>Non</v>
      </c>
      <c r="H17" s="31">
        <f t="shared" si="0"/>
        <v>0</v>
      </c>
      <c r="I17" s="30">
        <f t="shared" si="1"/>
        <v>0</v>
      </c>
      <c r="J17" s="29">
        <f t="shared" si="2"/>
        <v>0</v>
      </c>
      <c r="K17" s="28">
        <f t="shared" si="3"/>
        <v>0</v>
      </c>
    </row>
    <row r="18" spans="1:21" ht="17.25" thickTop="1" thickBot="1" x14ac:dyDescent="0.3">
      <c r="A18" s="16"/>
      <c r="H18" s="15"/>
      <c r="I18" s="15"/>
      <c r="J18" s="15"/>
      <c r="K18" s="61"/>
      <c r="M18" s="2"/>
    </row>
    <row r="19" spans="1:21" ht="16.5" thickBot="1" x14ac:dyDescent="0.3">
      <c r="A19" s="27" t="s">
        <v>8</v>
      </c>
      <c r="B19" s="77" cm="1">
        <f t="array" ref="B19">MAX(SUMPRODUCT(1/COUNTIF(B8:B18,B8:B18&amp;""))-1,0)</f>
        <v>2.9999999999999991</v>
      </c>
      <c r="E19" s="26">
        <f t="array" ref="E19">SUMPRODUCT(IF(F8:F17&lt;3,IF(F8:F17&lt;2,0,E8:E17*0.8),E8:E17))</f>
        <v>121</v>
      </c>
      <c r="F19" s="25">
        <f>SUM(F8:F17)</f>
        <v>15</v>
      </c>
      <c r="H19" s="24">
        <f>SUM(H8:H17)</f>
        <v>9.9</v>
      </c>
      <c r="I19" s="23">
        <f>SUM(I8:I17)</f>
        <v>18</v>
      </c>
      <c r="J19" s="23">
        <f>SUM(J8:J17)</f>
        <v>14.52</v>
      </c>
      <c r="K19" s="22">
        <f>SUM(K8:K17)</f>
        <v>42.42</v>
      </c>
    </row>
    <row r="20" spans="1:21" ht="16.5" thickBot="1" x14ac:dyDescent="0.3">
      <c r="A20" s="16"/>
      <c r="H20" s="15"/>
      <c r="I20" s="15"/>
      <c r="J20" s="15"/>
      <c r="K20" s="21"/>
      <c r="O20" s="1" t="s">
        <v>21</v>
      </c>
      <c r="P20" s="1" t="s">
        <v>9</v>
      </c>
      <c r="Q20" s="1" t="s">
        <v>20</v>
      </c>
      <c r="S20" s="1" t="s">
        <v>21</v>
      </c>
      <c r="T20" s="1" t="s">
        <v>9</v>
      </c>
      <c r="U20" s="1" t="s">
        <v>20</v>
      </c>
    </row>
    <row r="21" spans="1:21" ht="16.5" thickTop="1" x14ac:dyDescent="0.25">
      <c r="A21" s="87" t="s">
        <v>7</v>
      </c>
      <c r="B21" s="89">
        <f>IF(B19&gt;=4,1.75,(IF(B19=3,1.1,0.9)))</f>
        <v>1.1000000000000001</v>
      </c>
      <c r="I21" s="20" t="s">
        <v>6</v>
      </c>
      <c r="J21" s="19">
        <f t="array" ref="J21">IF(SUM(F8:F17*E8:E17)&gt;415,SUM(F8:F17*E8:E17)-415,0)</f>
        <v>0</v>
      </c>
      <c r="K21" s="18">
        <f>J21*0.03</f>
        <v>0</v>
      </c>
      <c r="O21" s="1">
        <v>1</v>
      </c>
      <c r="P21" s="36">
        <v>0</v>
      </c>
      <c r="Q21" s="36">
        <f t="shared" ref="Q21:Q38" si="4">P21/15</f>
        <v>0</v>
      </c>
      <c r="S21" s="1">
        <v>1</v>
      </c>
      <c r="T21" s="36">
        <v>0</v>
      </c>
      <c r="U21" s="36">
        <f t="shared" ref="U21:U38" si="5">T21/15</f>
        <v>0</v>
      </c>
    </row>
    <row r="22" spans="1:21" ht="16.5" thickBot="1" x14ac:dyDescent="0.3">
      <c r="A22" s="88"/>
      <c r="B22" s="90"/>
      <c r="I22" s="14" t="s">
        <v>5</v>
      </c>
      <c r="J22" s="17">
        <f>IF((E19-160)&lt;0.01,0,E19-160)</f>
        <v>0</v>
      </c>
      <c r="K22" s="12">
        <f>J22^2*0.1</f>
        <v>0</v>
      </c>
      <c r="O22" s="1">
        <v>2</v>
      </c>
      <c r="P22" s="36">
        <v>0</v>
      </c>
      <c r="Q22" s="36">
        <f t="shared" si="4"/>
        <v>0</v>
      </c>
      <c r="S22" s="1">
        <v>2</v>
      </c>
      <c r="T22" s="36">
        <v>0</v>
      </c>
      <c r="U22" s="36">
        <f t="shared" si="5"/>
        <v>0</v>
      </c>
    </row>
    <row r="23" spans="1:21" ht="16.5" thickBot="1" x14ac:dyDescent="0.3">
      <c r="A23" s="16"/>
      <c r="H23" s="15"/>
      <c r="I23" s="14" t="s">
        <v>4</v>
      </c>
      <c r="J23" s="13">
        <f>IF((E19&lt;75),0,E19)</f>
        <v>121</v>
      </c>
      <c r="K23" s="12">
        <f>J23*0.01</f>
        <v>1.21</v>
      </c>
      <c r="O23" s="1">
        <v>3</v>
      </c>
      <c r="P23" s="36">
        <v>0</v>
      </c>
      <c r="Q23" s="36">
        <f t="shared" si="4"/>
        <v>0</v>
      </c>
      <c r="S23" s="1">
        <v>3</v>
      </c>
      <c r="T23" s="36">
        <v>0</v>
      </c>
      <c r="U23" s="36">
        <f t="shared" si="5"/>
        <v>0</v>
      </c>
    </row>
    <row r="24" spans="1:21" ht="16.5" thickBot="1" x14ac:dyDescent="0.3">
      <c r="A24" s="11" t="s">
        <v>3</v>
      </c>
      <c r="B24" s="10">
        <v>0</v>
      </c>
      <c r="I24" s="9" t="s">
        <v>2</v>
      </c>
      <c r="J24" s="8" t="s">
        <v>1</v>
      </c>
      <c r="K24" s="7">
        <f>B24*40</f>
        <v>0</v>
      </c>
      <c r="O24" s="1">
        <v>4</v>
      </c>
      <c r="P24" s="36">
        <v>0</v>
      </c>
      <c r="Q24" s="36">
        <f t="shared" si="4"/>
        <v>0</v>
      </c>
      <c r="S24" s="1">
        <v>4</v>
      </c>
      <c r="T24" s="36">
        <v>0</v>
      </c>
      <c r="U24" s="36">
        <f t="shared" si="5"/>
        <v>0</v>
      </c>
    </row>
    <row r="25" spans="1:21" ht="16.5" thickBot="1" x14ac:dyDescent="0.3">
      <c r="A25" s="16"/>
      <c r="H25" s="15"/>
      <c r="I25" s="78" t="s">
        <v>19</v>
      </c>
      <c r="J25" s="79"/>
      <c r="K25" s="60">
        <f>K19+K21+K22+K23+K24</f>
        <v>43.63</v>
      </c>
      <c r="O25" s="1">
        <v>5</v>
      </c>
      <c r="P25" s="36">
        <v>0</v>
      </c>
      <c r="Q25" s="36">
        <f t="shared" si="4"/>
        <v>0</v>
      </c>
      <c r="S25" s="1">
        <v>5</v>
      </c>
      <c r="T25" s="36">
        <v>0</v>
      </c>
      <c r="U25" s="36">
        <f t="shared" si="5"/>
        <v>0</v>
      </c>
    </row>
    <row r="26" spans="1:21" ht="17.25" thickTop="1" thickBot="1" x14ac:dyDescent="0.3">
      <c r="A26" s="16"/>
      <c r="K26" s="59"/>
      <c r="O26" s="1">
        <v>6</v>
      </c>
      <c r="P26" s="36">
        <v>0</v>
      </c>
      <c r="Q26" s="36">
        <f t="shared" si="4"/>
        <v>0</v>
      </c>
      <c r="S26" s="1">
        <v>6</v>
      </c>
      <c r="T26" s="36">
        <v>0</v>
      </c>
      <c r="U26" s="36">
        <f t="shared" si="5"/>
        <v>0</v>
      </c>
    </row>
    <row r="27" spans="1:21" ht="17.25" thickTop="1" thickBot="1" x14ac:dyDescent="0.3">
      <c r="A27" s="58"/>
      <c r="B27" s="56"/>
      <c r="C27" s="56"/>
      <c r="D27" s="56"/>
      <c r="E27" s="56"/>
      <c r="F27" s="56"/>
      <c r="G27" s="56"/>
      <c r="H27" s="57"/>
      <c r="I27" s="56"/>
      <c r="J27" s="56"/>
      <c r="K27" s="55"/>
      <c r="O27" s="1">
        <v>7</v>
      </c>
      <c r="P27" s="36">
        <v>0</v>
      </c>
      <c r="Q27" s="36">
        <f t="shared" si="4"/>
        <v>0</v>
      </c>
      <c r="S27" s="1">
        <v>7</v>
      </c>
      <c r="T27" s="36">
        <v>0</v>
      </c>
      <c r="U27" s="36">
        <f t="shared" si="5"/>
        <v>0</v>
      </c>
    </row>
    <row r="28" spans="1:21" ht="17.25" thickTop="1" thickBot="1" x14ac:dyDescent="0.3">
      <c r="A28" s="91" t="s">
        <v>18</v>
      </c>
      <c r="B28" s="92"/>
      <c r="K28" s="50"/>
      <c r="M28" s="2"/>
      <c r="O28" s="1">
        <v>8</v>
      </c>
      <c r="P28" s="36">
        <v>0</v>
      </c>
      <c r="Q28" s="36">
        <f t="shared" si="4"/>
        <v>0</v>
      </c>
      <c r="S28" s="1">
        <v>8</v>
      </c>
      <c r="T28" s="36">
        <v>0</v>
      </c>
      <c r="U28" s="36">
        <f t="shared" si="5"/>
        <v>0</v>
      </c>
    </row>
    <row r="29" spans="1:21" ht="17.25" thickTop="1" thickBot="1" x14ac:dyDescent="0.3">
      <c r="A29" s="54"/>
      <c r="B29" s="53" t="s">
        <v>17</v>
      </c>
      <c r="C29" s="93" t="s">
        <v>16</v>
      </c>
      <c r="D29" s="93"/>
      <c r="E29" s="52" t="s">
        <v>15</v>
      </c>
      <c r="F29" s="52" t="s">
        <v>14</v>
      </c>
      <c r="G29" s="52" t="s">
        <v>13</v>
      </c>
      <c r="H29" s="52" t="s">
        <v>12</v>
      </c>
      <c r="I29" s="52" t="s">
        <v>11</v>
      </c>
      <c r="J29" s="52" t="s">
        <v>10</v>
      </c>
      <c r="K29" s="51" t="s">
        <v>9</v>
      </c>
      <c r="M29" s="2"/>
      <c r="O29" s="1">
        <v>9</v>
      </c>
      <c r="P29" s="36">
        <v>0</v>
      </c>
      <c r="Q29" s="36">
        <f t="shared" si="4"/>
        <v>0</v>
      </c>
      <c r="S29" s="1">
        <v>9</v>
      </c>
      <c r="T29" s="36">
        <v>0</v>
      </c>
      <c r="U29" s="36">
        <f t="shared" si="5"/>
        <v>0</v>
      </c>
    </row>
    <row r="30" spans="1:21" ht="17.25" thickTop="1" thickBot="1" x14ac:dyDescent="0.3">
      <c r="A30" s="16"/>
      <c r="H30" s="45">
        <f>B44</f>
        <v>0.9</v>
      </c>
      <c r="I30" s="44">
        <v>1.2</v>
      </c>
      <c r="J30" s="18">
        <v>0.04</v>
      </c>
      <c r="K30" s="50"/>
      <c r="M30" s="2"/>
      <c r="O30" s="1">
        <v>10</v>
      </c>
      <c r="P30" s="36">
        <v>0</v>
      </c>
      <c r="Q30" s="36">
        <f t="shared" si="4"/>
        <v>0</v>
      </c>
      <c r="S30" s="1">
        <v>10</v>
      </c>
      <c r="T30" s="36">
        <v>0</v>
      </c>
      <c r="U30" s="36">
        <f t="shared" si="5"/>
        <v>0</v>
      </c>
    </row>
    <row r="31" spans="1:21" ht="16.5" thickTop="1" x14ac:dyDescent="0.25">
      <c r="A31" s="16"/>
      <c r="B31" s="49" t="s">
        <v>27</v>
      </c>
      <c r="C31" s="85"/>
      <c r="D31" s="86"/>
      <c r="E31" s="48">
        <v>24</v>
      </c>
      <c r="F31" s="47">
        <v>3</v>
      </c>
      <c r="G31" s="46" t="str">
        <f>IF(COUNTIF($B$31:B31,B31)=1,"Oui","Non")</f>
        <v>Oui</v>
      </c>
      <c r="H31" s="45">
        <f t="shared" ref="H31:H40" si="6">IF(G31="Oui",F31*$B$44,0)</f>
        <v>2.7</v>
      </c>
      <c r="I31" s="44">
        <f t="shared" ref="I31:I40" si="7">F31*$I$30</f>
        <v>3.5999999999999996</v>
      </c>
      <c r="J31" s="18">
        <f t="shared" ref="J31:J40" si="8">F31*E31*0.04</f>
        <v>2.88</v>
      </c>
      <c r="K31" s="43">
        <f t="shared" ref="K31:K40" si="9">H31+I31+J31</f>
        <v>9.18</v>
      </c>
      <c r="M31" s="2"/>
      <c r="O31" s="1">
        <v>11</v>
      </c>
      <c r="P31" s="36">
        <v>0</v>
      </c>
      <c r="Q31" s="36">
        <f t="shared" si="4"/>
        <v>0</v>
      </c>
      <c r="S31" s="1">
        <v>11</v>
      </c>
      <c r="T31" s="36">
        <v>0</v>
      </c>
      <c r="U31" s="36">
        <f t="shared" si="5"/>
        <v>0</v>
      </c>
    </row>
    <row r="32" spans="1:21" x14ac:dyDescent="0.25">
      <c r="A32" s="16"/>
      <c r="B32" s="42" t="s">
        <v>27</v>
      </c>
      <c r="C32" s="80"/>
      <c r="D32" s="81"/>
      <c r="E32" s="41">
        <v>21</v>
      </c>
      <c r="F32" s="40">
        <v>3</v>
      </c>
      <c r="G32" s="39" t="str">
        <f>IF(COUNTIF($B$31:B32,B32)=1,"Oui","Non")</f>
        <v>Non</v>
      </c>
      <c r="H32" s="38">
        <f t="shared" si="6"/>
        <v>0</v>
      </c>
      <c r="I32" s="17">
        <f t="shared" si="7"/>
        <v>3.5999999999999996</v>
      </c>
      <c r="J32" s="12">
        <f t="shared" si="8"/>
        <v>2.52</v>
      </c>
      <c r="K32" s="37">
        <f t="shared" si="9"/>
        <v>6.1199999999999992</v>
      </c>
      <c r="M32" s="2"/>
      <c r="O32" s="1">
        <v>12</v>
      </c>
      <c r="P32" s="36">
        <v>0</v>
      </c>
      <c r="Q32" s="36">
        <f t="shared" si="4"/>
        <v>0</v>
      </c>
      <c r="S32" s="1">
        <v>12</v>
      </c>
      <c r="T32" s="36">
        <v>0</v>
      </c>
      <c r="U32" s="36">
        <f t="shared" si="5"/>
        <v>0</v>
      </c>
    </row>
    <row r="33" spans="1:21" x14ac:dyDescent="0.25">
      <c r="A33" s="16"/>
      <c r="B33" s="42" t="s">
        <v>28</v>
      </c>
      <c r="C33" s="80"/>
      <c r="D33" s="81"/>
      <c r="E33" s="41">
        <v>27</v>
      </c>
      <c r="F33" s="40">
        <v>3</v>
      </c>
      <c r="G33" s="39" t="str">
        <f>IF(COUNTIF($B$31:B33,B33)=1,"Oui","Non")</f>
        <v>Oui</v>
      </c>
      <c r="H33" s="38">
        <f t="shared" si="6"/>
        <v>2.7</v>
      </c>
      <c r="I33" s="17">
        <f t="shared" si="7"/>
        <v>3.5999999999999996</v>
      </c>
      <c r="J33" s="12">
        <f t="shared" si="8"/>
        <v>3.24</v>
      </c>
      <c r="K33" s="37">
        <f t="shared" si="9"/>
        <v>9.5399999999999991</v>
      </c>
      <c r="M33" s="2"/>
      <c r="O33" s="1">
        <v>13</v>
      </c>
      <c r="P33" s="36">
        <v>0</v>
      </c>
      <c r="Q33" s="36">
        <f t="shared" si="4"/>
        <v>0</v>
      </c>
      <c r="S33" s="1">
        <v>13</v>
      </c>
      <c r="T33" s="36">
        <v>0</v>
      </c>
      <c r="U33" s="36">
        <f t="shared" si="5"/>
        <v>0</v>
      </c>
    </row>
    <row r="34" spans="1:21" x14ac:dyDescent="0.25">
      <c r="A34" s="16"/>
      <c r="B34" s="42" t="s">
        <v>28</v>
      </c>
      <c r="C34" s="80"/>
      <c r="D34" s="81"/>
      <c r="E34" s="41">
        <v>24</v>
      </c>
      <c r="F34" s="40">
        <v>3</v>
      </c>
      <c r="G34" s="39" t="str">
        <f>IF(COUNTIF($B$31:B34,B34)=1,"Oui","Non")</f>
        <v>Non</v>
      </c>
      <c r="H34" s="38">
        <f t="shared" si="6"/>
        <v>0</v>
      </c>
      <c r="I34" s="17">
        <f t="shared" si="7"/>
        <v>3.5999999999999996</v>
      </c>
      <c r="J34" s="12">
        <f t="shared" si="8"/>
        <v>2.88</v>
      </c>
      <c r="K34" s="37">
        <f t="shared" si="9"/>
        <v>6.4799999999999995</v>
      </c>
      <c r="M34" s="2"/>
      <c r="O34" s="1">
        <v>14</v>
      </c>
      <c r="P34" s="36">
        <v>0</v>
      </c>
      <c r="Q34" s="36">
        <f t="shared" si="4"/>
        <v>0</v>
      </c>
      <c r="S34" s="1">
        <v>14</v>
      </c>
      <c r="T34" s="36">
        <v>0</v>
      </c>
      <c r="U34" s="36">
        <f t="shared" si="5"/>
        <v>0</v>
      </c>
    </row>
    <row r="35" spans="1:21" x14ac:dyDescent="0.25">
      <c r="A35" s="16"/>
      <c r="B35" s="42"/>
      <c r="C35" s="80"/>
      <c r="D35" s="81"/>
      <c r="E35" s="41"/>
      <c r="F35" s="40"/>
      <c r="G35" s="39" t="str">
        <f>IF(COUNTIF($B$31:B35,B35)=1,"Oui","Non")</f>
        <v>Non</v>
      </c>
      <c r="H35" s="38">
        <f t="shared" si="6"/>
        <v>0</v>
      </c>
      <c r="I35" s="17">
        <f t="shared" si="7"/>
        <v>0</v>
      </c>
      <c r="J35" s="12">
        <f t="shared" si="8"/>
        <v>0</v>
      </c>
      <c r="K35" s="37">
        <f t="shared" si="9"/>
        <v>0</v>
      </c>
      <c r="M35" s="2"/>
      <c r="O35" s="1">
        <v>15</v>
      </c>
      <c r="P35" s="36">
        <v>0</v>
      </c>
      <c r="Q35" s="36">
        <f t="shared" si="4"/>
        <v>0</v>
      </c>
      <c r="S35" s="1">
        <v>15</v>
      </c>
      <c r="T35" s="36">
        <v>0</v>
      </c>
      <c r="U35" s="36">
        <f t="shared" si="5"/>
        <v>0</v>
      </c>
    </row>
    <row r="36" spans="1:21" x14ac:dyDescent="0.25">
      <c r="A36" s="16"/>
      <c r="B36" s="42"/>
      <c r="C36" s="80"/>
      <c r="D36" s="81"/>
      <c r="E36" s="41"/>
      <c r="F36" s="40"/>
      <c r="G36" s="39" t="str">
        <f>IF(COUNTIF($B$31:B36,B36)=1,"Oui","Non")</f>
        <v>Non</v>
      </c>
      <c r="H36" s="38">
        <f t="shared" si="6"/>
        <v>0</v>
      </c>
      <c r="I36" s="17">
        <f t="shared" si="7"/>
        <v>0</v>
      </c>
      <c r="J36" s="12">
        <f t="shared" si="8"/>
        <v>0</v>
      </c>
      <c r="K36" s="37">
        <f t="shared" si="9"/>
        <v>0</v>
      </c>
      <c r="M36" s="2"/>
      <c r="O36" s="1">
        <v>17</v>
      </c>
      <c r="P36" s="36">
        <v>0</v>
      </c>
      <c r="Q36" s="36">
        <f t="shared" si="4"/>
        <v>0</v>
      </c>
      <c r="S36" s="1">
        <v>17</v>
      </c>
      <c r="T36" s="36">
        <v>0</v>
      </c>
      <c r="U36" s="36">
        <f t="shared" si="5"/>
        <v>0</v>
      </c>
    </row>
    <row r="37" spans="1:21" x14ac:dyDescent="0.25">
      <c r="A37" s="16"/>
      <c r="B37" s="42"/>
      <c r="C37" s="80"/>
      <c r="D37" s="81"/>
      <c r="E37" s="41"/>
      <c r="F37" s="40"/>
      <c r="G37" s="39" t="str">
        <f>IF(COUNTIF($B$31:B37,B37)=1,"Oui","Non")</f>
        <v>Non</v>
      </c>
      <c r="H37" s="38">
        <f t="shared" si="6"/>
        <v>0</v>
      </c>
      <c r="I37" s="17">
        <f t="shared" si="7"/>
        <v>0</v>
      </c>
      <c r="J37" s="12">
        <f t="shared" si="8"/>
        <v>0</v>
      </c>
      <c r="K37" s="37">
        <f t="shared" si="9"/>
        <v>0</v>
      </c>
      <c r="M37" s="2"/>
      <c r="O37" s="1">
        <v>18</v>
      </c>
      <c r="P37" s="36">
        <v>0</v>
      </c>
      <c r="Q37" s="36">
        <f t="shared" si="4"/>
        <v>0</v>
      </c>
      <c r="S37" s="1">
        <v>18</v>
      </c>
      <c r="T37" s="36">
        <v>0</v>
      </c>
      <c r="U37" s="36">
        <f t="shared" si="5"/>
        <v>0</v>
      </c>
    </row>
    <row r="38" spans="1:21" x14ac:dyDescent="0.25">
      <c r="A38" s="16"/>
      <c r="B38" s="42"/>
      <c r="C38" s="80"/>
      <c r="D38" s="81"/>
      <c r="E38" s="41"/>
      <c r="F38" s="40"/>
      <c r="G38" s="39" t="str">
        <f>IF(COUNTIF($B$31:B38,B38)=1,"Oui","Non")</f>
        <v>Non</v>
      </c>
      <c r="H38" s="38">
        <f t="shared" si="6"/>
        <v>0</v>
      </c>
      <c r="I38" s="17">
        <f t="shared" si="7"/>
        <v>0</v>
      </c>
      <c r="J38" s="12">
        <f t="shared" si="8"/>
        <v>0</v>
      </c>
      <c r="K38" s="37">
        <f t="shared" si="9"/>
        <v>0</v>
      </c>
      <c r="M38" s="2"/>
      <c r="O38" s="1">
        <v>19</v>
      </c>
      <c r="P38" s="36">
        <v>0</v>
      </c>
      <c r="Q38" s="36">
        <f t="shared" si="4"/>
        <v>0</v>
      </c>
      <c r="S38" s="1">
        <v>19</v>
      </c>
      <c r="T38" s="36">
        <v>0</v>
      </c>
      <c r="U38" s="36">
        <f t="shared" si="5"/>
        <v>0</v>
      </c>
    </row>
    <row r="39" spans="1:21" x14ac:dyDescent="0.25">
      <c r="A39" s="16"/>
      <c r="B39" s="42"/>
      <c r="C39" s="80"/>
      <c r="D39" s="82"/>
      <c r="E39" s="41"/>
      <c r="F39" s="40"/>
      <c r="G39" s="39" t="str">
        <f>IF(COUNTIF($B$31:B39,B39)=1,"Oui","Non")</f>
        <v>Non</v>
      </c>
      <c r="H39" s="38">
        <f t="shared" si="6"/>
        <v>0</v>
      </c>
      <c r="I39" s="17">
        <f t="shared" si="7"/>
        <v>0</v>
      </c>
      <c r="J39" s="12">
        <f t="shared" si="8"/>
        <v>0</v>
      </c>
      <c r="K39" s="37">
        <f t="shared" si="9"/>
        <v>0</v>
      </c>
      <c r="M39" s="2"/>
      <c r="Q39" s="36">
        <f>SUM(Q21:Q38)</f>
        <v>0</v>
      </c>
      <c r="U39" s="36">
        <f>SUM(U21:U38)</f>
        <v>0</v>
      </c>
    </row>
    <row r="40" spans="1:21" ht="16.5" thickBot="1" x14ac:dyDescent="0.3">
      <c r="A40" s="16"/>
      <c r="B40" s="35"/>
      <c r="C40" s="83"/>
      <c r="D40" s="84"/>
      <c r="E40" s="34"/>
      <c r="F40" s="33"/>
      <c r="G40" s="32" t="str">
        <f>IF(COUNTIF($B$31:B40,B40)=1,"Oui","Non")</f>
        <v>Non</v>
      </c>
      <c r="H40" s="31">
        <f t="shared" si="6"/>
        <v>0</v>
      </c>
      <c r="I40" s="30">
        <f t="shared" si="7"/>
        <v>0</v>
      </c>
      <c r="J40" s="29">
        <f t="shared" si="8"/>
        <v>0</v>
      </c>
      <c r="K40" s="28">
        <f t="shared" si="9"/>
        <v>0</v>
      </c>
      <c r="M40" s="2"/>
    </row>
    <row r="41" spans="1:21" ht="17.25" thickTop="1" thickBot="1" x14ac:dyDescent="0.3">
      <c r="A41" s="16"/>
      <c r="H41" s="15"/>
      <c r="I41" s="15"/>
      <c r="J41" s="15"/>
      <c r="K41" s="21"/>
      <c r="M41" s="2"/>
    </row>
    <row r="42" spans="1:21" ht="16.5" thickBot="1" x14ac:dyDescent="0.3">
      <c r="A42" s="27" t="s">
        <v>8</v>
      </c>
      <c r="B42" s="77" cm="1">
        <f t="array" ref="B42">MAX(SUMPRODUCT(1/COUNTIF(B31:B41,B31:B41&amp;""))-1,0)</f>
        <v>1.9999999999999996</v>
      </c>
      <c r="E42" s="26">
        <f t="array" ref="E42">SUMPRODUCT(IF(F31:F40&lt;3,IF(F31:F40&lt;2,0,E31:E40*0.8),E31:E40))</f>
        <v>96</v>
      </c>
      <c r="F42" s="25">
        <f>SUM(F31:F40)</f>
        <v>12</v>
      </c>
      <c r="H42" s="24">
        <f>SUM(H31:H40)</f>
        <v>5.4</v>
      </c>
      <c r="I42" s="23">
        <f>SUM(I31:I40)</f>
        <v>14.399999999999999</v>
      </c>
      <c r="J42" s="23">
        <f>SUM(J31:J40)</f>
        <v>11.52</v>
      </c>
      <c r="K42" s="22">
        <f>SUM(K31:K40)</f>
        <v>31.319999999999997</v>
      </c>
      <c r="M42" s="2"/>
    </row>
    <row r="43" spans="1:21" ht="16.5" thickBot="1" x14ac:dyDescent="0.3">
      <c r="A43" s="16"/>
      <c r="H43" s="15"/>
      <c r="I43" s="15"/>
      <c r="J43" s="15"/>
      <c r="K43" s="21"/>
      <c r="M43" s="2"/>
    </row>
    <row r="44" spans="1:21" ht="16.5" thickTop="1" x14ac:dyDescent="0.25">
      <c r="A44" s="87" t="s">
        <v>7</v>
      </c>
      <c r="B44" s="89">
        <f>IF(B42&gt;=4,1.75,(IF(B42=3,1.1,0.9)))</f>
        <v>0.9</v>
      </c>
      <c r="I44" s="20" t="s">
        <v>6</v>
      </c>
      <c r="J44" s="19">
        <f t="array" ref="J44">IF(SUM(F31:F40*E31:E40)&gt;415,SUM(F31:F40*E31:E40)-415,0)</f>
        <v>0</v>
      </c>
      <c r="K44" s="18">
        <f>J44*0.03</f>
        <v>0</v>
      </c>
      <c r="M44" s="2"/>
    </row>
    <row r="45" spans="1:21" ht="16.5" thickBot="1" x14ac:dyDescent="0.3">
      <c r="A45" s="88"/>
      <c r="B45" s="90"/>
      <c r="I45" s="14" t="s">
        <v>5</v>
      </c>
      <c r="J45" s="17">
        <f>IF((E42-160)&lt;0.01,0,E42-160)</f>
        <v>0</v>
      </c>
      <c r="K45" s="12">
        <f>J45^2*0.1</f>
        <v>0</v>
      </c>
      <c r="M45" s="2"/>
    </row>
    <row r="46" spans="1:21" ht="16.5" thickBot="1" x14ac:dyDescent="0.3">
      <c r="A46" s="16"/>
      <c r="H46" s="15"/>
      <c r="I46" s="14" t="s">
        <v>4</v>
      </c>
      <c r="J46" s="13">
        <f>IF((E42&lt;75),0,E42)</f>
        <v>96</v>
      </c>
      <c r="K46" s="12">
        <f>J46*0.01</f>
        <v>0.96</v>
      </c>
      <c r="M46" s="2"/>
    </row>
    <row r="47" spans="1:21" ht="16.5" thickBot="1" x14ac:dyDescent="0.3">
      <c r="A47" s="11" t="s">
        <v>3</v>
      </c>
      <c r="B47" s="10">
        <v>0.2</v>
      </c>
      <c r="I47" s="9" t="s">
        <v>2</v>
      </c>
      <c r="J47" s="8" t="s">
        <v>1</v>
      </c>
      <c r="K47" s="7">
        <f>B47*40</f>
        <v>8</v>
      </c>
      <c r="M47" s="2"/>
    </row>
    <row r="48" spans="1:21" ht="16.5" thickBot="1" x14ac:dyDescent="0.3">
      <c r="A48" s="6"/>
      <c r="B48" s="5"/>
      <c r="C48" s="5"/>
      <c r="D48" s="5"/>
      <c r="E48" s="5"/>
      <c r="F48" s="5"/>
      <c r="G48" s="5"/>
      <c r="H48" s="4"/>
      <c r="I48" s="78" t="s">
        <v>0</v>
      </c>
      <c r="J48" s="79"/>
      <c r="K48" s="3">
        <f>K42+K44+K45+K46+K47</f>
        <v>40.279999999999994</v>
      </c>
      <c r="M48" s="2"/>
    </row>
    <row r="49" spans="13:13" ht="16.5" thickTop="1" x14ac:dyDescent="0.25">
      <c r="M49" s="2"/>
    </row>
    <row r="50" spans="13:13" x14ac:dyDescent="0.25">
      <c r="M50" s="2"/>
    </row>
  </sheetData>
  <sheetProtection sheet="1" objects="1" scenarios="1"/>
  <protectedRanges>
    <protectedRange sqref="P21:P38 T21:T38" name="Data2"/>
    <protectedRange sqref="B8:F17 B24 B31:F40 B47" name="Data"/>
  </protectedRanges>
  <mergeCells count="33">
    <mergeCell ref="A1:E1"/>
    <mergeCell ref="A2:E2"/>
    <mergeCell ref="B3:E3"/>
    <mergeCell ref="A5:B5"/>
    <mergeCell ref="C6:D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1:A22"/>
    <mergeCell ref="B21:B22"/>
    <mergeCell ref="I25:J25"/>
    <mergeCell ref="A28:B28"/>
    <mergeCell ref="C29:D29"/>
    <mergeCell ref="C31:D31"/>
    <mergeCell ref="C32:D32"/>
    <mergeCell ref="C33:D33"/>
    <mergeCell ref="C34:D34"/>
    <mergeCell ref="A44:A45"/>
    <mergeCell ref="B44:B45"/>
    <mergeCell ref="I48:J48"/>
    <mergeCell ref="C35:D35"/>
    <mergeCell ref="C36:D36"/>
    <mergeCell ref="C37:D37"/>
    <mergeCell ref="C38:D38"/>
    <mergeCell ref="C39:D39"/>
    <mergeCell ref="C40:D40"/>
  </mergeCells>
  <conditionalFormatting sqref="E19:F19 H19:I19 K19 K24">
    <cfRule type="cellIs" dxfId="13" priority="11" stopIfTrue="1" operator="equal">
      <formula>0</formula>
    </cfRule>
  </conditionalFormatting>
  <conditionalFormatting sqref="E42:F42 H42:I42 K42 K47">
    <cfRule type="cellIs" dxfId="12" priority="3" stopIfTrue="1" operator="equal">
      <formula>0</formula>
    </cfRule>
  </conditionalFormatting>
  <conditionalFormatting sqref="H7:J7">
    <cfRule type="cellIs" dxfId="11" priority="7" stopIfTrue="1" operator="equal">
      <formula>0</formula>
    </cfRule>
  </conditionalFormatting>
  <conditionalFormatting sqref="H30:J30">
    <cfRule type="cellIs" dxfId="10" priority="6" stopIfTrue="1" operator="equal">
      <formula>0</formula>
    </cfRule>
  </conditionalFormatting>
  <conditionalFormatting sqref="H8:K17">
    <cfRule type="cellIs" dxfId="9" priority="8" stopIfTrue="1" operator="equal">
      <formula>0</formula>
    </cfRule>
  </conditionalFormatting>
  <conditionalFormatting sqref="H31:K40">
    <cfRule type="cellIs" dxfId="8" priority="5" stopIfTrue="1" operator="equal">
      <formula>0</formula>
    </cfRule>
  </conditionalFormatting>
  <conditionalFormatting sqref="J18:J19">
    <cfRule type="cellIs" dxfId="7" priority="10" stopIfTrue="1" operator="equal">
      <formula>0</formula>
    </cfRule>
  </conditionalFormatting>
  <conditionalFormatting sqref="J24">
    <cfRule type="cellIs" dxfId="6" priority="14" stopIfTrue="1" operator="equal">
      <formula>0</formula>
    </cfRule>
  </conditionalFormatting>
  <conditionalFormatting sqref="J41:J42">
    <cfRule type="cellIs" dxfId="5" priority="2" stopIfTrue="1" operator="equal">
      <formula>0</formula>
    </cfRule>
  </conditionalFormatting>
  <conditionalFormatting sqref="J47">
    <cfRule type="cellIs" dxfId="4" priority="4" stopIfTrue="1" operator="equal">
      <formula>0</formula>
    </cfRule>
  </conditionalFormatting>
  <conditionalFormatting sqref="J21:K23">
    <cfRule type="cellIs" dxfId="3" priority="9" stopIfTrue="1" operator="equal">
      <formula>0</formula>
    </cfRule>
  </conditionalFormatting>
  <conditionalFormatting sqref="J44:K46">
    <cfRule type="cellIs" dxfId="2" priority="1" stopIfTrue="1" operator="equal">
      <formula>0</formula>
    </cfRule>
  </conditionalFormatting>
  <conditionalFormatting sqref="K1">
    <cfRule type="cellIs" dxfId="1" priority="12" stopIfTrue="1" operator="equal">
      <formula>0</formula>
    </cfRule>
  </conditionalFormatting>
  <conditionalFormatting sqref="K2">
    <cfRule type="cellIs" dxfId="0" priority="13" stopIfTrue="1" operator="equal">
      <formula>0</formula>
    </cfRule>
  </conditionalFormatting>
  <dataValidations count="2">
    <dataValidation type="list" showInputMessage="1" showErrorMessage="1" sqref="G31:G40 G8:G17" xr:uid="{1D5BB8F5-3EB1-41E8-8B64-25F72F4D6305}">
      <formula1>"Oui,Non"</formula1>
    </dataValidation>
    <dataValidation type="list" showInputMessage="1" showErrorMessage="1" sqref="I7 I30" xr:uid="{F5940698-D9CB-454A-B2A6-D829E26BE77A}">
      <formula1>"1.2,1.28"</formula1>
    </dataValidation>
  </dataValidations>
  <printOptions horizontalCentered="1" verticalCentered="1"/>
  <pageMargins left="0.98425196850393704" right="0.98425196850393704" top="0.51181102362204722" bottom="0.51181102362204722" header="0" footer="0"/>
  <pageSetup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4bdf97-06c0-4f96-9879-c366b06303df">
      <Terms xmlns="http://schemas.microsoft.com/office/infopath/2007/PartnerControls"/>
    </lcf76f155ced4ddcb4097134ff3c332f>
    <TaxCatchAll xmlns="6aea2833-2365-4ab6-a387-338e26c10cf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FBE0F4F533124B930C441F4B0C6312" ma:contentTypeVersion="13" ma:contentTypeDescription="Crée un document." ma:contentTypeScope="" ma:versionID="138192d17671394dd87e5da36948dbdb">
  <xsd:schema xmlns:xsd="http://www.w3.org/2001/XMLSchema" xmlns:xs="http://www.w3.org/2001/XMLSchema" xmlns:p="http://schemas.microsoft.com/office/2006/metadata/properties" xmlns:ns2="954bdf97-06c0-4f96-9879-c366b06303df" xmlns:ns3="6aea2833-2365-4ab6-a387-338e26c10cf8" targetNamespace="http://schemas.microsoft.com/office/2006/metadata/properties" ma:root="true" ma:fieldsID="91c5d77676e9d60944b190fc56170c2c" ns2:_="" ns3:_="">
    <xsd:import namespace="954bdf97-06c0-4f96-9879-c366b06303df"/>
    <xsd:import namespace="6aea2833-2365-4ab6-a387-338e26c10c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bdf97-06c0-4f96-9879-c366b06303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76bbc005-ebe9-451c-ae32-b82ea2a6a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a2833-2365-4ab6-a387-338e26c10c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4f8063f-ac42-48d1-b0d9-cee3332aeab2}" ma:internalName="TaxCatchAll" ma:showField="CatchAllData" ma:web="6aea2833-2365-4ab6-a387-338e26c10c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FDAC0C-F00E-48EE-9270-3600CA42513E}">
  <ds:schemaRefs>
    <ds:schemaRef ds:uri="http://schemas.microsoft.com/office/2006/metadata/properties"/>
    <ds:schemaRef ds:uri="http://schemas.microsoft.com/office/infopath/2007/PartnerControls"/>
    <ds:schemaRef ds:uri="954bdf97-06c0-4f96-9879-c366b06303df"/>
    <ds:schemaRef ds:uri="6aea2833-2365-4ab6-a387-338e26c10cf8"/>
  </ds:schemaRefs>
</ds:datastoreItem>
</file>

<file path=customXml/itemProps2.xml><?xml version="1.0" encoding="utf-8"?>
<ds:datastoreItem xmlns:ds="http://schemas.openxmlformats.org/officeDocument/2006/customXml" ds:itemID="{BFFDC446-4734-477C-883D-66D333E643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4bdf97-06c0-4f96-9879-c366b06303df"/>
    <ds:schemaRef ds:uri="6aea2833-2365-4ab6-a387-338e26c10c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69FD51-3A36-4628-8B34-DE76E299F8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CI</vt:lpstr>
      <vt:lpstr>CI!Zone_d_impression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Jomphe</dc:creator>
  <cp:lastModifiedBy>Sylvain Jomphe - SPECJ</cp:lastModifiedBy>
  <dcterms:created xsi:type="dcterms:W3CDTF">2025-11-07T01:44:28Z</dcterms:created>
  <dcterms:modified xsi:type="dcterms:W3CDTF">2026-09-15T19:01:06Z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0x010100A3FBE0F4F533124B930C441F4B0C6312</vt:lpwstr>
  </property>
  <property fmtid="{D5CDD505-2E9C-101B-9397-08002B2CF9AE}" pid="3" name="MediaServiceImageTags">
    <vt:lpwstr/>
  </property>
</Properties>
</file>